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/>
  <mc:AlternateContent xmlns:mc="http://schemas.openxmlformats.org/markup-compatibility/2006">
    <mc:Choice Requires="x15">
      <x15ac:absPath xmlns:x15ac="http://schemas.microsoft.com/office/spreadsheetml/2010/11/ac" url="I:\Skupiny\VRI\P2\INV\Kosmonosy - obnova vod a kan\PD\2_etapa rozpracovane\Rozpočty\konečné\"/>
    </mc:Choice>
  </mc:AlternateContent>
  <xr:revisionPtr revIDLastSave="0" documentId="13_ncr:1_{1327C1E6-9766-42BD-BABE-967381650099}" xr6:coauthVersionLast="36" xr6:coauthVersionMax="36" xr10:uidLastSave="{00000000-0000-0000-0000-000000000000}"/>
  <bookViews>
    <workbookView xWindow="0" yWindow="0" windowWidth="25200" windowHeight="11775" tabRatio="756" xr2:uid="{00000000-000D-0000-FFFF-FFFF00000000}"/>
  </bookViews>
  <sheets>
    <sheet name="Rekapitulace stavby" sheetId="1" r:id="rId1"/>
    <sheet name="SO 4.1 - Lokální opravy k..." sheetId="2" r:id="rId2"/>
    <sheet name="SO 4.2. - Stoka E " sheetId="3" r:id="rId3"/>
    <sheet name="SO 6.1.2. - Stoka G-2" sheetId="4" r:id="rId4"/>
    <sheet name="SO 6.2. - Lokální opravy ..." sheetId="5" r:id="rId5"/>
    <sheet name="SO 6.3.2. - Vodovodní řad..." sheetId="6" r:id="rId6"/>
    <sheet name="06 - Vedlejší a ostaní ná..." sheetId="7" r:id="rId7"/>
  </sheets>
  <externalReferences>
    <externalReference r:id="rId8"/>
    <externalReference r:id="rId9"/>
  </externalReferences>
  <definedNames>
    <definedName name="_xlnm._FilterDatabase" localSheetId="1" hidden="1">'SO 4.1 - Lokální opravy k...'!$C$129:$K$320</definedName>
    <definedName name="_xlnm._FilterDatabase" localSheetId="2" hidden="1">'SO 4.2. - Stoka E '!$C$130:$K$320</definedName>
    <definedName name="_xlnm._FilterDatabase" localSheetId="3" hidden="1">'SO 6.1.2. - Stoka G-2'!$C$129:$K$308</definedName>
    <definedName name="_xlnm._FilterDatabase" localSheetId="4" hidden="1">'SO 6.2. - Lokální opravy ...'!$C$120:$K$176</definedName>
    <definedName name="_xlnm._FilterDatabase" localSheetId="5" hidden="1">'SO 6.3.2. - Vodovodní řad...'!$C$128:$K$384</definedName>
    <definedName name="_xlnm.Print_Titles" localSheetId="0">'Rekapitulace stavby'!$92:$92</definedName>
    <definedName name="_xlnm.Print_Titles" localSheetId="1">'SO 4.1 - Lokální opravy k...'!$129:$129</definedName>
    <definedName name="_xlnm.Print_Titles" localSheetId="2">'SO 4.2. - Stoka E '!$130:$130</definedName>
    <definedName name="_xlnm.Print_Titles" localSheetId="3">'SO 6.1.2. - Stoka G-2'!$129:$129</definedName>
    <definedName name="_xlnm.Print_Titles" localSheetId="4">'SO 6.2. - Lokální opravy ...'!$120:$120</definedName>
    <definedName name="_xlnm.Print_Titles" localSheetId="5">'SO 6.3.2. - Vodovodní řad...'!$128:$128</definedName>
    <definedName name="_xlnm.Print_Area" localSheetId="6">'06 - Vedlejší a ostaní ná...'!$B$41:$K$148</definedName>
    <definedName name="_xlnm.Print_Area" localSheetId="0">'Rekapitulace stavby'!$B$81:$AP$103</definedName>
    <definedName name="_xlnm.Print_Area" localSheetId="1">'SO 4.1 - Lokální opravy k...'!$B$81:$K$321</definedName>
    <definedName name="_xlnm.Print_Area" localSheetId="2">'SO 4.2. - Stoka E '!$B$81:$K$321</definedName>
    <definedName name="_xlnm.Print_Area" localSheetId="3">'SO 6.1.2. - Stoka G-2'!$B$81:$K$309</definedName>
    <definedName name="_xlnm.Print_Area" localSheetId="4">'SO 6.2. - Lokální opravy ...'!$B$81:$K$177</definedName>
    <definedName name="_xlnm.Print_Area" localSheetId="5">'SO 6.3.2. - Vodovodní řad...'!$B$81:$K$385</definedName>
  </definedNames>
  <calcPr calcId="191029"/>
</workbook>
</file>

<file path=xl/calcChain.xml><?xml version="1.0" encoding="utf-8"?>
<calcChain xmlns="http://schemas.openxmlformats.org/spreadsheetml/2006/main">
  <c r="BK209" i="2" l="1"/>
  <c r="BI209" i="2"/>
  <c r="BH209" i="2"/>
  <c r="BG209" i="2"/>
  <c r="BF209" i="2"/>
  <c r="T209" i="2"/>
  <c r="R209" i="2"/>
  <c r="P209" i="2"/>
  <c r="J209" i="2"/>
  <c r="BE209" i="2" s="1"/>
  <c r="BK208" i="2"/>
  <c r="BI208" i="2"/>
  <c r="BH208" i="2"/>
  <c r="BG208" i="2"/>
  <c r="BF208" i="2"/>
  <c r="T208" i="2"/>
  <c r="R208" i="2"/>
  <c r="P208" i="2"/>
  <c r="J208" i="2"/>
  <c r="BE208" i="2" s="1"/>
  <c r="BK206" i="2"/>
  <c r="BI206" i="2"/>
  <c r="BH206" i="2"/>
  <c r="BG206" i="2"/>
  <c r="BF206" i="2"/>
  <c r="T206" i="2"/>
  <c r="R206" i="2"/>
  <c r="P206" i="2"/>
  <c r="J206" i="2"/>
  <c r="BE206" i="2" s="1"/>
  <c r="BK205" i="2"/>
  <c r="BI205" i="2"/>
  <c r="BH205" i="2"/>
  <c r="BG205" i="2"/>
  <c r="BF205" i="2"/>
  <c r="T205" i="2"/>
  <c r="R205" i="2"/>
  <c r="P205" i="2"/>
  <c r="J205" i="2"/>
  <c r="BE205" i="2" s="1"/>
  <c r="BK203" i="2"/>
  <c r="BI203" i="2"/>
  <c r="BH203" i="2"/>
  <c r="BG203" i="2"/>
  <c r="BF203" i="2"/>
  <c r="T203" i="2"/>
  <c r="R203" i="2"/>
  <c r="P203" i="2"/>
  <c r="J203" i="2"/>
  <c r="BE203" i="2" s="1"/>
  <c r="BK202" i="2"/>
  <c r="BI202" i="2"/>
  <c r="BH202" i="2"/>
  <c r="BG202" i="2"/>
  <c r="BF202" i="2"/>
  <c r="T202" i="2"/>
  <c r="R202" i="2"/>
  <c r="P202" i="2"/>
  <c r="J202" i="2"/>
  <c r="BE202" i="2" s="1"/>
  <c r="BK200" i="2"/>
  <c r="BI200" i="2"/>
  <c r="BH200" i="2"/>
  <c r="BG200" i="2"/>
  <c r="BF200" i="2"/>
  <c r="T200" i="2"/>
  <c r="R200" i="2"/>
  <c r="P200" i="2"/>
  <c r="J200" i="2"/>
  <c r="BE200" i="2" s="1"/>
  <c r="J210" i="2"/>
  <c r="BE210" i="2" s="1"/>
  <c r="P210" i="2"/>
  <c r="R210" i="2"/>
  <c r="T210" i="2"/>
  <c r="BF210" i="2"/>
  <c r="BG210" i="2"/>
  <c r="BH210" i="2"/>
  <c r="BI210" i="2"/>
  <c r="BK210" i="2"/>
  <c r="BK199" i="2"/>
  <c r="BI199" i="2"/>
  <c r="BH199" i="2"/>
  <c r="BG199" i="2"/>
  <c r="BF199" i="2"/>
  <c r="T199" i="2"/>
  <c r="R199" i="2"/>
  <c r="P199" i="2"/>
  <c r="J199" i="2"/>
  <c r="BE199" i="2" s="1"/>
  <c r="BK194" i="2"/>
  <c r="BI194" i="2"/>
  <c r="BH194" i="2"/>
  <c r="BG194" i="2"/>
  <c r="BF194" i="2"/>
  <c r="T194" i="2"/>
  <c r="R194" i="2"/>
  <c r="P194" i="2"/>
  <c r="J194" i="2"/>
  <c r="BE194" i="2" s="1"/>
  <c r="BK193" i="2"/>
  <c r="BI193" i="2"/>
  <c r="BH193" i="2"/>
  <c r="BG193" i="2"/>
  <c r="BF193" i="2"/>
  <c r="T193" i="2"/>
  <c r="R193" i="2"/>
  <c r="P193" i="2"/>
  <c r="J193" i="2"/>
  <c r="BE193" i="2" s="1"/>
  <c r="BK191" i="2"/>
  <c r="BI191" i="2"/>
  <c r="BH191" i="2"/>
  <c r="BG191" i="2"/>
  <c r="BF191" i="2"/>
  <c r="T191" i="2"/>
  <c r="R191" i="2"/>
  <c r="P191" i="2"/>
  <c r="J191" i="2"/>
  <c r="BE191" i="2" s="1"/>
  <c r="BK197" i="2"/>
  <c r="BI197" i="2"/>
  <c r="BH197" i="2"/>
  <c r="BG197" i="2"/>
  <c r="BF197" i="2"/>
  <c r="T197" i="2"/>
  <c r="R197" i="2"/>
  <c r="P197" i="2"/>
  <c r="J197" i="2"/>
  <c r="BE197" i="2" s="1"/>
  <c r="BK195" i="2"/>
  <c r="BI195" i="2"/>
  <c r="BH195" i="2"/>
  <c r="BG195" i="2"/>
  <c r="BF195" i="2"/>
  <c r="T195" i="2"/>
  <c r="R195" i="2"/>
  <c r="P195" i="2"/>
  <c r="J195" i="2"/>
  <c r="BE195" i="2" s="1"/>
  <c r="BK188" i="2"/>
  <c r="BI188" i="2"/>
  <c r="BH188" i="2"/>
  <c r="BG188" i="2"/>
  <c r="BF188" i="2"/>
  <c r="T188" i="2"/>
  <c r="R188" i="2"/>
  <c r="P188" i="2"/>
  <c r="J188" i="2"/>
  <c r="BE188" i="2" s="1"/>
  <c r="BK187" i="2"/>
  <c r="BI187" i="2"/>
  <c r="BH187" i="2"/>
  <c r="BG187" i="2"/>
  <c r="BF187" i="2"/>
  <c r="T187" i="2"/>
  <c r="R187" i="2"/>
  <c r="P187" i="2"/>
  <c r="J187" i="2"/>
  <c r="BE187" i="2" s="1"/>
  <c r="BK185" i="2"/>
  <c r="BI185" i="2"/>
  <c r="BH185" i="2"/>
  <c r="BG185" i="2"/>
  <c r="BF185" i="2"/>
  <c r="T185" i="2"/>
  <c r="R185" i="2"/>
  <c r="P185" i="2"/>
  <c r="J185" i="2"/>
  <c r="BE185" i="2" s="1"/>
  <c r="BK182" i="2"/>
  <c r="BI182" i="2"/>
  <c r="BH182" i="2"/>
  <c r="BG182" i="2"/>
  <c r="BF182" i="2"/>
  <c r="T182" i="2"/>
  <c r="R182" i="2"/>
  <c r="P182" i="2"/>
  <c r="J182" i="2"/>
  <c r="BE182" i="2" s="1"/>
  <c r="BK180" i="2"/>
  <c r="BI180" i="2"/>
  <c r="BH180" i="2"/>
  <c r="BG180" i="2"/>
  <c r="BF180" i="2"/>
  <c r="T180" i="2"/>
  <c r="R180" i="2"/>
  <c r="P180" i="2"/>
  <c r="J180" i="2"/>
  <c r="BE180" i="2" s="1"/>
  <c r="BK178" i="2"/>
  <c r="BI178" i="2"/>
  <c r="BH178" i="2"/>
  <c r="BG178" i="2"/>
  <c r="BF178" i="2"/>
  <c r="T178" i="2"/>
  <c r="R178" i="2"/>
  <c r="P178" i="2"/>
  <c r="J178" i="2"/>
  <c r="BE178" i="2" s="1"/>
  <c r="H174" i="2"/>
  <c r="R174" i="2" s="1"/>
  <c r="BK174" i="2"/>
  <c r="BI174" i="2"/>
  <c r="BH174" i="2"/>
  <c r="BG174" i="2"/>
  <c r="BF174" i="2"/>
  <c r="BK173" i="2"/>
  <c r="BI173" i="2"/>
  <c r="BH173" i="2"/>
  <c r="BG173" i="2"/>
  <c r="BF173" i="2"/>
  <c r="T173" i="2"/>
  <c r="R173" i="2"/>
  <c r="P173" i="2"/>
  <c r="J173" i="2"/>
  <c r="BE173" i="2" s="1"/>
  <c r="H168" i="2"/>
  <c r="H166" i="2" s="1"/>
  <c r="BI166" i="2"/>
  <c r="BH166" i="2"/>
  <c r="BG166" i="2"/>
  <c r="BF166" i="2"/>
  <c r="H164" i="2"/>
  <c r="H162" i="2"/>
  <c r="BI160" i="2"/>
  <c r="BH160" i="2"/>
  <c r="BG160" i="2"/>
  <c r="BF160" i="2"/>
  <c r="BI156" i="2"/>
  <c r="BH156" i="2"/>
  <c r="BG156" i="2"/>
  <c r="BF156" i="2"/>
  <c r="BI155" i="2"/>
  <c r="BH155" i="2"/>
  <c r="BG155" i="2"/>
  <c r="BF155" i="2"/>
  <c r="BI151" i="2"/>
  <c r="BH151" i="2"/>
  <c r="BG151" i="2"/>
  <c r="BF151" i="2"/>
  <c r="H147" i="2"/>
  <c r="H145" i="2" s="1"/>
  <c r="BI145" i="2"/>
  <c r="BH145" i="2"/>
  <c r="BG145" i="2"/>
  <c r="BF145" i="2"/>
  <c r="BI144" i="2"/>
  <c r="BH144" i="2"/>
  <c r="BG144" i="2"/>
  <c r="BF144" i="2"/>
  <c r="H143" i="2"/>
  <c r="H142" i="2" s="1"/>
  <c r="BI142" i="2"/>
  <c r="BH142" i="2"/>
  <c r="BG142" i="2"/>
  <c r="BF142" i="2"/>
  <c r="BI141" i="2"/>
  <c r="BH141" i="2"/>
  <c r="BG141" i="2"/>
  <c r="BF141" i="2"/>
  <c r="H139" i="2"/>
  <c r="H140" i="2"/>
  <c r="BI137" i="2"/>
  <c r="BH137" i="2"/>
  <c r="BG137" i="2"/>
  <c r="BF137" i="2"/>
  <c r="BK135" i="2"/>
  <c r="BI135" i="2"/>
  <c r="BH135" i="2"/>
  <c r="BG135" i="2"/>
  <c r="BF135" i="2"/>
  <c r="T135" i="2"/>
  <c r="R135" i="2"/>
  <c r="P135" i="2"/>
  <c r="J135" i="2"/>
  <c r="BE135" i="2" s="1"/>
  <c r="BK133" i="2"/>
  <c r="BI133" i="2"/>
  <c r="BH133" i="2"/>
  <c r="BG133" i="2"/>
  <c r="BF133" i="2"/>
  <c r="T133" i="2"/>
  <c r="R133" i="2"/>
  <c r="P133" i="2"/>
  <c r="J133" i="2"/>
  <c r="BE133" i="2" s="1"/>
  <c r="J177" i="2" l="1"/>
  <c r="J103" i="2" s="1"/>
  <c r="J174" i="2"/>
  <c r="BE174" i="2" s="1"/>
  <c r="P174" i="2"/>
  <c r="T174" i="2"/>
  <c r="H160" i="2"/>
  <c r="J160" i="2" s="1"/>
  <c r="BE160" i="2" s="1"/>
  <c r="T160" i="2"/>
  <c r="T166" i="2"/>
  <c r="P166" i="2"/>
  <c r="J166" i="2"/>
  <c r="R166" i="2"/>
  <c r="BK166" i="2"/>
  <c r="T145" i="2"/>
  <c r="P145" i="2"/>
  <c r="H144" i="2"/>
  <c r="T142" i="2"/>
  <c r="R142" i="2"/>
  <c r="P142" i="2"/>
  <c r="BK142" i="2"/>
  <c r="J142" i="2"/>
  <c r="BE142" i="2" s="1"/>
  <c r="H137" i="2"/>
  <c r="T137" i="2" s="1"/>
  <c r="R145" i="2"/>
  <c r="BK145" i="2"/>
  <c r="J145" i="2"/>
  <c r="BE145" i="2" s="1"/>
  <c r="BE166" i="2" l="1"/>
  <c r="R160" i="2"/>
  <c r="BK160" i="2"/>
  <c r="P160" i="2"/>
  <c r="P137" i="2"/>
  <c r="BK137" i="2"/>
  <c r="J137" i="2"/>
  <c r="T144" i="2"/>
  <c r="P144" i="2"/>
  <c r="J144" i="2"/>
  <c r="BE144" i="2" s="1"/>
  <c r="BK144" i="2"/>
  <c r="R144" i="2"/>
  <c r="R137" i="2"/>
  <c r="H154" i="2"/>
  <c r="H151" i="2" s="1"/>
  <c r="H141" i="2"/>
  <c r="BE137" i="2" l="1"/>
  <c r="R141" i="2"/>
  <c r="T141" i="2"/>
  <c r="P141" i="2"/>
  <c r="J141" i="2"/>
  <c r="BK141" i="2"/>
  <c r="H155" i="2"/>
  <c r="T151" i="2"/>
  <c r="R151" i="2"/>
  <c r="P151" i="2"/>
  <c r="BK151" i="2"/>
  <c r="J151" i="2"/>
  <c r="BE151" i="2" s="1"/>
  <c r="T155" i="2" l="1"/>
  <c r="R155" i="2"/>
  <c r="H156" i="2"/>
  <c r="P155" i="2"/>
  <c r="BK155" i="2"/>
  <c r="J155" i="2"/>
  <c r="BE155" i="2" s="1"/>
  <c r="BE141" i="2"/>
  <c r="T156" i="2" l="1"/>
  <c r="P156" i="2"/>
  <c r="J156" i="2"/>
  <c r="BK156" i="2"/>
  <c r="R156" i="2"/>
  <c r="BE156" i="2" l="1"/>
  <c r="J132" i="2"/>
  <c r="J100" i="2" s="1"/>
  <c r="BK319" i="2" l="1"/>
  <c r="BI319" i="2"/>
  <c r="BH319" i="2"/>
  <c r="BG319" i="2"/>
  <c r="BF319" i="2"/>
  <c r="T319" i="2"/>
  <c r="R319" i="2"/>
  <c r="P319" i="2"/>
  <c r="J319" i="2"/>
  <c r="BE319" i="2" s="1"/>
  <c r="BK318" i="2"/>
  <c r="BI318" i="2"/>
  <c r="BH318" i="2"/>
  <c r="BG318" i="2"/>
  <c r="BF318" i="2"/>
  <c r="T318" i="2"/>
  <c r="R318" i="2"/>
  <c r="P318" i="2"/>
  <c r="J318" i="2"/>
  <c r="BE318" i="2" s="1"/>
  <c r="BK317" i="2"/>
  <c r="BI317" i="2"/>
  <c r="BH317" i="2"/>
  <c r="BG317" i="2"/>
  <c r="BF317" i="2"/>
  <c r="T317" i="2"/>
  <c r="R317" i="2"/>
  <c r="P317" i="2"/>
  <c r="J317" i="2"/>
  <c r="BE317" i="2" s="1"/>
  <c r="BK312" i="2"/>
  <c r="BI312" i="2"/>
  <c r="BH312" i="2"/>
  <c r="BG312" i="2"/>
  <c r="BF312" i="2"/>
  <c r="T312" i="2"/>
  <c r="R312" i="2"/>
  <c r="P312" i="2"/>
  <c r="J312" i="2"/>
  <c r="BE312" i="2" s="1"/>
  <c r="BK170" i="5"/>
  <c r="BI170" i="5"/>
  <c r="BH170" i="5"/>
  <c r="BG170" i="5"/>
  <c r="BF170" i="5"/>
  <c r="BE170" i="5"/>
  <c r="T170" i="5"/>
  <c r="R170" i="5"/>
  <c r="P170" i="5"/>
  <c r="J170" i="5"/>
  <c r="BK169" i="5"/>
  <c r="BI169" i="5"/>
  <c r="BH169" i="5"/>
  <c r="BG169" i="5"/>
  <c r="BF169" i="5"/>
  <c r="T169" i="5"/>
  <c r="R169" i="5"/>
  <c r="P169" i="5"/>
  <c r="J169" i="5"/>
  <c r="BE169" i="5" s="1"/>
  <c r="BK168" i="5"/>
  <c r="BI168" i="5"/>
  <c r="BH168" i="5"/>
  <c r="BG168" i="5"/>
  <c r="BF168" i="5"/>
  <c r="T168" i="5"/>
  <c r="R168" i="5"/>
  <c r="P168" i="5"/>
  <c r="J168" i="5"/>
  <c r="BE168" i="5" s="1"/>
  <c r="BK142" i="6"/>
  <c r="BI142" i="6"/>
  <c r="BH142" i="6"/>
  <c r="BG142" i="6"/>
  <c r="BF142" i="6"/>
  <c r="T142" i="6"/>
  <c r="R142" i="6"/>
  <c r="P142" i="6"/>
  <c r="J142" i="6"/>
  <c r="BE142" i="6" s="1"/>
  <c r="BD102" i="1" l="1"/>
  <c r="BC102" i="1"/>
  <c r="BB102" i="1"/>
  <c r="BA102" i="1"/>
  <c r="AZ102" i="1"/>
  <c r="AY102" i="1"/>
  <c r="AX102" i="1"/>
  <c r="AW102" i="1"/>
  <c r="AV102" i="1"/>
  <c r="AU102" i="1"/>
  <c r="BB144" i="7"/>
  <c r="AZ144" i="7"/>
  <c r="AY144" i="7"/>
  <c r="AX144" i="7"/>
  <c r="AW144" i="7"/>
  <c r="AV144" i="7"/>
  <c r="J144" i="7"/>
  <c r="BB143" i="7"/>
  <c r="J143" i="7" s="1"/>
  <c r="J62" i="7" s="1"/>
  <c r="BB140" i="7"/>
  <c r="AZ140" i="7"/>
  <c r="AY140" i="7"/>
  <c r="AX140" i="7"/>
  <c r="AW140" i="7"/>
  <c r="AV140" i="7"/>
  <c r="J140" i="7"/>
  <c r="BB139" i="7"/>
  <c r="AZ139" i="7"/>
  <c r="AY139" i="7"/>
  <c r="AX139" i="7"/>
  <c r="AW139" i="7"/>
  <c r="AV139" i="7"/>
  <c r="J139" i="7"/>
  <c r="BB134" i="7"/>
  <c r="AZ134" i="7"/>
  <c r="AY134" i="7"/>
  <c r="AX134" i="7"/>
  <c r="AW134" i="7"/>
  <c r="AV134" i="7"/>
  <c r="J134" i="7"/>
  <c r="BB128" i="7"/>
  <c r="AZ128" i="7"/>
  <c r="AY128" i="7"/>
  <c r="AX128" i="7"/>
  <c r="AW128" i="7"/>
  <c r="AV128" i="7"/>
  <c r="J128" i="7"/>
  <c r="BB127" i="7"/>
  <c r="AZ127" i="7"/>
  <c r="AY127" i="7"/>
  <c r="AX127" i="7"/>
  <c r="AW127" i="7"/>
  <c r="AV127" i="7"/>
  <c r="J127" i="7"/>
  <c r="BB126" i="7"/>
  <c r="BB116" i="7" s="1"/>
  <c r="J116" i="7" s="1"/>
  <c r="J61" i="7" s="1"/>
  <c r="AZ126" i="7"/>
  <c r="AY126" i="7"/>
  <c r="AX126" i="7"/>
  <c r="AW126" i="7"/>
  <c r="AV126" i="7"/>
  <c r="J126" i="7"/>
  <c r="BB117" i="7"/>
  <c r="AZ117" i="7"/>
  <c r="AY117" i="7"/>
  <c r="AX117" i="7"/>
  <c r="AW117" i="7"/>
  <c r="AV117" i="7"/>
  <c r="J117" i="7"/>
  <c r="BB115" i="7"/>
  <c r="AZ115" i="7"/>
  <c r="AY115" i="7"/>
  <c r="AX115" i="7"/>
  <c r="AW115" i="7"/>
  <c r="AV115" i="7"/>
  <c r="J115" i="7"/>
  <c r="BB109" i="7"/>
  <c r="AZ109" i="7"/>
  <c r="AY109" i="7"/>
  <c r="AX109" i="7"/>
  <c r="AW109" i="7"/>
  <c r="AV109" i="7"/>
  <c r="J109" i="7"/>
  <c r="BB107" i="7"/>
  <c r="AZ107" i="7"/>
  <c r="AY107" i="7"/>
  <c r="AX107" i="7"/>
  <c r="AW107" i="7"/>
  <c r="AV107" i="7"/>
  <c r="J107" i="7"/>
  <c r="BB104" i="7"/>
  <c r="AZ104" i="7"/>
  <c r="AY104" i="7"/>
  <c r="AX104" i="7"/>
  <c r="AW104" i="7"/>
  <c r="AV104" i="7"/>
  <c r="J104" i="7"/>
  <c r="BB101" i="7"/>
  <c r="AZ101" i="7"/>
  <c r="AY101" i="7"/>
  <c r="AX101" i="7"/>
  <c r="AW101" i="7"/>
  <c r="AV101" i="7"/>
  <c r="J101" i="7"/>
  <c r="BB98" i="7"/>
  <c r="AZ98" i="7"/>
  <c r="AY98" i="7"/>
  <c r="AX98" i="7"/>
  <c r="AW98" i="7"/>
  <c r="AV98" i="7"/>
  <c r="J98" i="7"/>
  <c r="BB97" i="7"/>
  <c r="AZ97" i="7"/>
  <c r="AY97" i="7"/>
  <c r="AX97" i="7"/>
  <c r="AW97" i="7"/>
  <c r="AV97" i="7"/>
  <c r="J97" i="7"/>
  <c r="BB96" i="7"/>
  <c r="AZ96" i="7"/>
  <c r="AY96" i="7"/>
  <c r="AX96" i="7"/>
  <c r="AW96" i="7"/>
  <c r="AV96" i="7"/>
  <c r="J96" i="7"/>
  <c r="BB95" i="7"/>
  <c r="AZ95" i="7"/>
  <c r="AY95" i="7"/>
  <c r="AX95" i="7"/>
  <c r="AW95" i="7"/>
  <c r="AV95" i="7"/>
  <c r="J95" i="7"/>
  <c r="BB89" i="7"/>
  <c r="BB84" i="7" s="1"/>
  <c r="AZ89" i="7"/>
  <c r="AY89" i="7"/>
  <c r="AX89" i="7"/>
  <c r="AW89" i="7"/>
  <c r="AV89" i="7"/>
  <c r="J89" i="7"/>
  <c r="BB85" i="7"/>
  <c r="AZ85" i="7"/>
  <c r="F34" i="7" s="1"/>
  <c r="AY85" i="7"/>
  <c r="AX85" i="7"/>
  <c r="AW85" i="7"/>
  <c r="AV85" i="7"/>
  <c r="J85" i="7"/>
  <c r="J78" i="7"/>
  <c r="F78" i="7"/>
  <c r="J76" i="7"/>
  <c r="F76" i="7"/>
  <c r="E74" i="7"/>
  <c r="J51" i="7"/>
  <c r="F51" i="7"/>
  <c r="J49" i="7"/>
  <c r="F49" i="7"/>
  <c r="E47" i="7"/>
  <c r="F33" i="7"/>
  <c r="F32" i="7"/>
  <c r="J18" i="7"/>
  <c r="E18" i="7"/>
  <c r="F52" i="7" s="1"/>
  <c r="J17" i="7"/>
  <c r="E7" i="7"/>
  <c r="E72" i="7" s="1"/>
  <c r="AT102" i="1" l="1"/>
  <c r="BB94" i="7"/>
  <c r="J94" i="7" s="1"/>
  <c r="J60" i="7" s="1"/>
  <c r="J84" i="7"/>
  <c r="J58" i="7" s="1"/>
  <c r="BB83" i="7"/>
  <c r="E45" i="7"/>
  <c r="F79" i="7"/>
  <c r="J39" i="6"/>
  <c r="J38" i="6"/>
  <c r="AY101" i="1"/>
  <c r="J37" i="6"/>
  <c r="AX101" i="1"/>
  <c r="BI384" i="6"/>
  <c r="BH384" i="6"/>
  <c r="BG384" i="6"/>
  <c r="BF384" i="6"/>
  <c r="T384" i="6"/>
  <c r="R384" i="6"/>
  <c r="P384" i="6"/>
  <c r="BI383" i="6"/>
  <c r="BH383" i="6"/>
  <c r="BG383" i="6"/>
  <c r="BF383" i="6"/>
  <c r="T383" i="6"/>
  <c r="R383" i="6"/>
  <c r="P383" i="6"/>
  <c r="BI381" i="6"/>
  <c r="BH381" i="6"/>
  <c r="BG381" i="6"/>
  <c r="BF381" i="6"/>
  <c r="T381" i="6"/>
  <c r="T380" i="6" s="1"/>
  <c r="R381" i="6"/>
  <c r="R380" i="6"/>
  <c r="P381" i="6"/>
  <c r="P380" i="6"/>
  <c r="BI377" i="6"/>
  <c r="BH377" i="6"/>
  <c r="BG377" i="6"/>
  <c r="BF377" i="6"/>
  <c r="T377" i="6"/>
  <c r="R377" i="6"/>
  <c r="P377" i="6"/>
  <c r="BI374" i="6"/>
  <c r="BH374" i="6"/>
  <c r="BG374" i="6"/>
  <c r="BF374" i="6"/>
  <c r="T374" i="6"/>
  <c r="R374" i="6"/>
  <c r="P374" i="6"/>
  <c r="BI371" i="6"/>
  <c r="BH371" i="6"/>
  <c r="BG371" i="6"/>
  <c r="BF371" i="6"/>
  <c r="T371" i="6"/>
  <c r="R371" i="6"/>
  <c r="P371" i="6"/>
  <c r="BI370" i="6"/>
  <c r="BH370" i="6"/>
  <c r="BG370" i="6"/>
  <c r="BF370" i="6"/>
  <c r="T370" i="6"/>
  <c r="R370" i="6"/>
  <c r="P370" i="6"/>
  <c r="BI369" i="6"/>
  <c r="BH369" i="6"/>
  <c r="BG369" i="6"/>
  <c r="BF369" i="6"/>
  <c r="T369" i="6"/>
  <c r="R369" i="6"/>
  <c r="P369" i="6"/>
  <c r="BI365" i="6"/>
  <c r="BH365" i="6"/>
  <c r="BG365" i="6"/>
  <c r="BF365" i="6"/>
  <c r="T365" i="6"/>
  <c r="R365" i="6"/>
  <c r="P365" i="6"/>
  <c r="BI362" i="6"/>
  <c r="BH362" i="6"/>
  <c r="BG362" i="6"/>
  <c r="BF362" i="6"/>
  <c r="T362" i="6"/>
  <c r="R362" i="6"/>
  <c r="P362" i="6"/>
  <c r="BI360" i="6"/>
  <c r="BH360" i="6"/>
  <c r="BG360" i="6"/>
  <c r="BF360" i="6"/>
  <c r="T360" i="6"/>
  <c r="R360" i="6"/>
  <c r="P360" i="6"/>
  <c r="BI357" i="6"/>
  <c r="BH357" i="6"/>
  <c r="BG357" i="6"/>
  <c r="BF357" i="6"/>
  <c r="T357" i="6"/>
  <c r="R357" i="6"/>
  <c r="P357" i="6"/>
  <c r="BI355" i="6"/>
  <c r="BH355" i="6"/>
  <c r="BG355" i="6"/>
  <c r="BF355" i="6"/>
  <c r="T355" i="6"/>
  <c r="R355" i="6"/>
  <c r="P355" i="6"/>
  <c r="BI352" i="6"/>
  <c r="BH352" i="6"/>
  <c r="BG352" i="6"/>
  <c r="BF352" i="6"/>
  <c r="T352" i="6"/>
  <c r="R352" i="6"/>
  <c r="P352" i="6"/>
  <c r="BI351" i="6"/>
  <c r="BH351" i="6"/>
  <c r="BG351" i="6"/>
  <c r="BF351" i="6"/>
  <c r="T351" i="6"/>
  <c r="R351" i="6"/>
  <c r="P351" i="6"/>
  <c r="BI350" i="6"/>
  <c r="BH350" i="6"/>
  <c r="BG350" i="6"/>
  <c r="BF350" i="6"/>
  <c r="T350" i="6"/>
  <c r="R350" i="6"/>
  <c r="P350" i="6"/>
  <c r="BI349" i="6"/>
  <c r="BH349" i="6"/>
  <c r="BG349" i="6"/>
  <c r="BF349" i="6"/>
  <c r="T349" i="6"/>
  <c r="R349" i="6"/>
  <c r="P349" i="6"/>
  <c r="BI347" i="6"/>
  <c r="BH347" i="6"/>
  <c r="BG347" i="6"/>
  <c r="BF347" i="6"/>
  <c r="T347" i="6"/>
  <c r="R347" i="6"/>
  <c r="P347" i="6"/>
  <c r="BI346" i="6"/>
  <c r="BH346" i="6"/>
  <c r="BG346" i="6"/>
  <c r="BF346" i="6"/>
  <c r="T346" i="6"/>
  <c r="R346" i="6"/>
  <c r="P346" i="6"/>
  <c r="BI345" i="6"/>
  <c r="BH345" i="6"/>
  <c r="BG345" i="6"/>
  <c r="BF345" i="6"/>
  <c r="T345" i="6"/>
  <c r="R345" i="6"/>
  <c r="P345" i="6"/>
  <c r="BI344" i="6"/>
  <c r="BH344" i="6"/>
  <c r="BG344" i="6"/>
  <c r="BF344" i="6"/>
  <c r="T344" i="6"/>
  <c r="R344" i="6"/>
  <c r="P344" i="6"/>
  <c r="BI343" i="6"/>
  <c r="BH343" i="6"/>
  <c r="BG343" i="6"/>
  <c r="BF343" i="6"/>
  <c r="T343" i="6"/>
  <c r="R343" i="6"/>
  <c r="P343" i="6"/>
  <c r="BI342" i="6"/>
  <c r="BH342" i="6"/>
  <c r="BG342" i="6"/>
  <c r="BF342" i="6"/>
  <c r="T342" i="6"/>
  <c r="R342" i="6"/>
  <c r="P342" i="6"/>
  <c r="BI339" i="6"/>
  <c r="BH339" i="6"/>
  <c r="BG339" i="6"/>
  <c r="BF339" i="6"/>
  <c r="T339" i="6"/>
  <c r="R339" i="6"/>
  <c r="P339" i="6"/>
  <c r="BI335" i="6"/>
  <c r="BH335" i="6"/>
  <c r="BG335" i="6"/>
  <c r="BF335" i="6"/>
  <c r="T335" i="6"/>
  <c r="R335" i="6"/>
  <c r="P335" i="6"/>
  <c r="BI331" i="6"/>
  <c r="BH331" i="6"/>
  <c r="BG331" i="6"/>
  <c r="BF331" i="6"/>
  <c r="T331" i="6"/>
  <c r="R331" i="6"/>
  <c r="P331" i="6"/>
  <c r="BI330" i="6"/>
  <c r="BH330" i="6"/>
  <c r="BG330" i="6"/>
  <c r="BF330" i="6"/>
  <c r="T330" i="6"/>
  <c r="R330" i="6"/>
  <c r="P330" i="6"/>
  <c r="BI329" i="6"/>
  <c r="BH329" i="6"/>
  <c r="BG329" i="6"/>
  <c r="BF329" i="6"/>
  <c r="T329" i="6"/>
  <c r="R329" i="6"/>
  <c r="P329" i="6"/>
  <c r="BI326" i="6"/>
  <c r="BH326" i="6"/>
  <c r="BG326" i="6"/>
  <c r="BF326" i="6"/>
  <c r="T326" i="6"/>
  <c r="R326" i="6"/>
  <c r="P326" i="6"/>
  <c r="BI323" i="6"/>
  <c r="BH323" i="6"/>
  <c r="BG323" i="6"/>
  <c r="BF323" i="6"/>
  <c r="T323" i="6"/>
  <c r="R323" i="6"/>
  <c r="P323" i="6"/>
  <c r="BI322" i="6"/>
  <c r="BH322" i="6"/>
  <c r="BG322" i="6"/>
  <c r="BF322" i="6"/>
  <c r="T322" i="6"/>
  <c r="R322" i="6"/>
  <c r="P322" i="6"/>
  <c r="BI321" i="6"/>
  <c r="BH321" i="6"/>
  <c r="BG321" i="6"/>
  <c r="BF321" i="6"/>
  <c r="T321" i="6"/>
  <c r="R321" i="6"/>
  <c r="P321" i="6"/>
  <c r="BI320" i="6"/>
  <c r="BH320" i="6"/>
  <c r="BG320" i="6"/>
  <c r="BF320" i="6"/>
  <c r="T320" i="6"/>
  <c r="R320" i="6"/>
  <c r="P320" i="6"/>
  <c r="BI319" i="6"/>
  <c r="BH319" i="6"/>
  <c r="BG319" i="6"/>
  <c r="BF319" i="6"/>
  <c r="T319" i="6"/>
  <c r="R319" i="6"/>
  <c r="P319" i="6"/>
  <c r="BI316" i="6"/>
  <c r="BH316" i="6"/>
  <c r="BG316" i="6"/>
  <c r="BF316" i="6"/>
  <c r="T316" i="6"/>
  <c r="R316" i="6"/>
  <c r="P316" i="6"/>
  <c r="BI312" i="6"/>
  <c r="BH312" i="6"/>
  <c r="BG312" i="6"/>
  <c r="BF312" i="6"/>
  <c r="T312" i="6"/>
  <c r="R312" i="6"/>
  <c r="P312" i="6"/>
  <c r="BI311" i="6"/>
  <c r="BH311" i="6"/>
  <c r="BG311" i="6"/>
  <c r="BF311" i="6"/>
  <c r="T311" i="6"/>
  <c r="R311" i="6"/>
  <c r="P311" i="6"/>
  <c r="BI308" i="6"/>
  <c r="BH308" i="6"/>
  <c r="BG308" i="6"/>
  <c r="BF308" i="6"/>
  <c r="T308" i="6"/>
  <c r="R308" i="6"/>
  <c r="P308" i="6"/>
  <c r="BI305" i="6"/>
  <c r="BH305" i="6"/>
  <c r="BG305" i="6"/>
  <c r="BF305" i="6"/>
  <c r="T305" i="6"/>
  <c r="R305" i="6"/>
  <c r="P305" i="6"/>
  <c r="BI302" i="6"/>
  <c r="BH302" i="6"/>
  <c r="BG302" i="6"/>
  <c r="BF302" i="6"/>
  <c r="T302" i="6"/>
  <c r="R302" i="6"/>
  <c r="P302" i="6"/>
  <c r="BI301" i="6"/>
  <c r="BH301" i="6"/>
  <c r="BG301" i="6"/>
  <c r="BF301" i="6"/>
  <c r="T301" i="6"/>
  <c r="R301" i="6"/>
  <c r="P301" i="6"/>
  <c r="BI300" i="6"/>
  <c r="BH300" i="6"/>
  <c r="BG300" i="6"/>
  <c r="BF300" i="6"/>
  <c r="T300" i="6"/>
  <c r="R300" i="6"/>
  <c r="P300" i="6"/>
  <c r="BI299" i="6"/>
  <c r="BH299" i="6"/>
  <c r="BG299" i="6"/>
  <c r="BF299" i="6"/>
  <c r="T299" i="6"/>
  <c r="R299" i="6"/>
  <c r="P299" i="6"/>
  <c r="BI298" i="6"/>
  <c r="BH298" i="6"/>
  <c r="BG298" i="6"/>
  <c r="BF298" i="6"/>
  <c r="T298" i="6"/>
  <c r="R298" i="6"/>
  <c r="P298" i="6"/>
  <c r="BI297" i="6"/>
  <c r="BH297" i="6"/>
  <c r="BG297" i="6"/>
  <c r="BF297" i="6"/>
  <c r="T297" i="6"/>
  <c r="R297" i="6"/>
  <c r="P297" i="6"/>
  <c r="BI296" i="6"/>
  <c r="BH296" i="6"/>
  <c r="BG296" i="6"/>
  <c r="BF296" i="6"/>
  <c r="T296" i="6"/>
  <c r="R296" i="6"/>
  <c r="P296" i="6"/>
  <c r="BI295" i="6"/>
  <c r="BH295" i="6"/>
  <c r="BG295" i="6"/>
  <c r="BF295" i="6"/>
  <c r="T295" i="6"/>
  <c r="R295" i="6"/>
  <c r="P295" i="6"/>
  <c r="BI294" i="6"/>
  <c r="BH294" i="6"/>
  <c r="BG294" i="6"/>
  <c r="BF294" i="6"/>
  <c r="T294" i="6"/>
  <c r="R294" i="6"/>
  <c r="P294" i="6"/>
  <c r="BI293" i="6"/>
  <c r="BH293" i="6"/>
  <c r="BG293" i="6"/>
  <c r="BF293" i="6"/>
  <c r="T293" i="6"/>
  <c r="R293" i="6"/>
  <c r="P293" i="6"/>
  <c r="BI292" i="6"/>
  <c r="BH292" i="6"/>
  <c r="BG292" i="6"/>
  <c r="BF292" i="6"/>
  <c r="T292" i="6"/>
  <c r="R292" i="6"/>
  <c r="P292" i="6"/>
  <c r="BI291" i="6"/>
  <c r="BH291" i="6"/>
  <c r="BG291" i="6"/>
  <c r="BF291" i="6"/>
  <c r="T291" i="6"/>
  <c r="R291" i="6"/>
  <c r="P291" i="6"/>
  <c r="BI288" i="6"/>
  <c r="BH288" i="6"/>
  <c r="BG288" i="6"/>
  <c r="BF288" i="6"/>
  <c r="T288" i="6"/>
  <c r="R288" i="6"/>
  <c r="P288" i="6"/>
  <c r="BI287" i="6"/>
  <c r="BH287" i="6"/>
  <c r="BG287" i="6"/>
  <c r="BF287" i="6"/>
  <c r="T287" i="6"/>
  <c r="R287" i="6"/>
  <c r="P287" i="6"/>
  <c r="BI286" i="6"/>
  <c r="BH286" i="6"/>
  <c r="BG286" i="6"/>
  <c r="BF286" i="6"/>
  <c r="T286" i="6"/>
  <c r="R286" i="6"/>
  <c r="P286" i="6"/>
  <c r="BI285" i="6"/>
  <c r="BH285" i="6"/>
  <c r="BG285" i="6"/>
  <c r="BF285" i="6"/>
  <c r="T285" i="6"/>
  <c r="R285" i="6"/>
  <c r="P285" i="6"/>
  <c r="BI282" i="6"/>
  <c r="BH282" i="6"/>
  <c r="BG282" i="6"/>
  <c r="BF282" i="6"/>
  <c r="T282" i="6"/>
  <c r="R282" i="6"/>
  <c r="P282" i="6"/>
  <c r="BI280" i="6"/>
  <c r="BH280" i="6"/>
  <c r="BG280" i="6"/>
  <c r="BF280" i="6"/>
  <c r="T280" i="6"/>
  <c r="R280" i="6"/>
  <c r="P280" i="6"/>
  <c r="BI277" i="6"/>
  <c r="BH277" i="6"/>
  <c r="BG277" i="6"/>
  <c r="BF277" i="6"/>
  <c r="T277" i="6"/>
  <c r="R277" i="6"/>
  <c r="P277" i="6"/>
  <c r="BI274" i="6"/>
  <c r="BH274" i="6"/>
  <c r="BG274" i="6"/>
  <c r="BF274" i="6"/>
  <c r="T274" i="6"/>
  <c r="R274" i="6"/>
  <c r="P274" i="6"/>
  <c r="BI273" i="6"/>
  <c r="BH273" i="6"/>
  <c r="BG273" i="6"/>
  <c r="BF273" i="6"/>
  <c r="T273" i="6"/>
  <c r="R273" i="6"/>
  <c r="P273" i="6"/>
  <c r="BI270" i="6"/>
  <c r="BH270" i="6"/>
  <c r="BG270" i="6"/>
  <c r="BF270" i="6"/>
  <c r="T270" i="6"/>
  <c r="R270" i="6"/>
  <c r="P270" i="6"/>
  <c r="BI267" i="6"/>
  <c r="BH267" i="6"/>
  <c r="BG267" i="6"/>
  <c r="BF267" i="6"/>
  <c r="T267" i="6"/>
  <c r="R267" i="6"/>
  <c r="P267" i="6"/>
  <c r="BI266" i="6"/>
  <c r="BH266" i="6"/>
  <c r="BG266" i="6"/>
  <c r="BF266" i="6"/>
  <c r="T266" i="6"/>
  <c r="R266" i="6"/>
  <c r="P266" i="6"/>
  <c r="BI261" i="6"/>
  <c r="BH261" i="6"/>
  <c r="BG261" i="6"/>
  <c r="BF261" i="6"/>
  <c r="T261" i="6"/>
  <c r="R261" i="6"/>
  <c r="P261" i="6"/>
  <c r="BI257" i="6"/>
  <c r="BH257" i="6"/>
  <c r="BG257" i="6"/>
  <c r="BF257" i="6"/>
  <c r="T257" i="6"/>
  <c r="R257" i="6"/>
  <c r="P257" i="6"/>
  <c r="BI254" i="6"/>
  <c r="BH254" i="6"/>
  <c r="BG254" i="6"/>
  <c r="BF254" i="6"/>
  <c r="T254" i="6"/>
  <c r="R254" i="6"/>
  <c r="P254" i="6"/>
  <c r="BI251" i="6"/>
  <c r="BH251" i="6"/>
  <c r="BG251" i="6"/>
  <c r="BF251" i="6"/>
  <c r="T251" i="6"/>
  <c r="R251" i="6"/>
  <c r="P251" i="6"/>
  <c r="BI247" i="6"/>
  <c r="BH247" i="6"/>
  <c r="BG247" i="6"/>
  <c r="BF247" i="6"/>
  <c r="T247" i="6"/>
  <c r="R247" i="6"/>
  <c r="P247" i="6"/>
  <c r="BI244" i="6"/>
  <c r="BH244" i="6"/>
  <c r="BG244" i="6"/>
  <c r="BF244" i="6"/>
  <c r="T244" i="6"/>
  <c r="R244" i="6"/>
  <c r="P244" i="6"/>
  <c r="BI240" i="6"/>
  <c r="BH240" i="6"/>
  <c r="BG240" i="6"/>
  <c r="BF240" i="6"/>
  <c r="T240" i="6"/>
  <c r="R240" i="6"/>
  <c r="P240" i="6"/>
  <c r="BI237" i="6"/>
  <c r="BH237" i="6"/>
  <c r="BG237" i="6"/>
  <c r="BF237" i="6"/>
  <c r="T237" i="6"/>
  <c r="R237" i="6"/>
  <c r="P237" i="6"/>
  <c r="BI230" i="6"/>
  <c r="BH230" i="6"/>
  <c r="BG230" i="6"/>
  <c r="BF230" i="6"/>
  <c r="T230" i="6"/>
  <c r="R230" i="6"/>
  <c r="P230" i="6"/>
  <c r="BI229" i="6"/>
  <c r="BH229" i="6"/>
  <c r="BG229" i="6"/>
  <c r="BF229" i="6"/>
  <c r="T229" i="6"/>
  <c r="R229" i="6"/>
  <c r="P229" i="6"/>
  <c r="BI227" i="6"/>
  <c r="BH227" i="6"/>
  <c r="BG227" i="6"/>
  <c r="BF227" i="6"/>
  <c r="T227" i="6"/>
  <c r="R227" i="6"/>
  <c r="P227" i="6"/>
  <c r="BI223" i="6"/>
  <c r="BH223" i="6"/>
  <c r="BG223" i="6"/>
  <c r="BF223" i="6"/>
  <c r="T223" i="6"/>
  <c r="R223" i="6"/>
  <c r="P223" i="6"/>
  <c r="BI220" i="6"/>
  <c r="BH220" i="6"/>
  <c r="BG220" i="6"/>
  <c r="BF220" i="6"/>
  <c r="T220" i="6"/>
  <c r="R220" i="6"/>
  <c r="P220" i="6"/>
  <c r="BI217" i="6"/>
  <c r="BH217" i="6"/>
  <c r="BG217" i="6"/>
  <c r="BF217" i="6"/>
  <c r="T217" i="6"/>
  <c r="R217" i="6"/>
  <c r="P217" i="6"/>
  <c r="BI214" i="6"/>
  <c r="BH214" i="6"/>
  <c r="BG214" i="6"/>
  <c r="BF214" i="6"/>
  <c r="T214" i="6"/>
  <c r="R214" i="6"/>
  <c r="P214" i="6"/>
  <c r="BI210" i="6"/>
  <c r="BH210" i="6"/>
  <c r="BG210" i="6"/>
  <c r="BF210" i="6"/>
  <c r="T210" i="6"/>
  <c r="R210" i="6"/>
  <c r="P210" i="6"/>
  <c r="BI208" i="6"/>
  <c r="BH208" i="6"/>
  <c r="BG208" i="6"/>
  <c r="BF208" i="6"/>
  <c r="T208" i="6"/>
  <c r="R208" i="6"/>
  <c r="P208" i="6"/>
  <c r="BI205" i="6"/>
  <c r="BH205" i="6"/>
  <c r="BG205" i="6"/>
  <c r="BF205" i="6"/>
  <c r="T205" i="6"/>
  <c r="R205" i="6"/>
  <c r="P205" i="6"/>
  <c r="BI202" i="6"/>
  <c r="BH202" i="6"/>
  <c r="BG202" i="6"/>
  <c r="BF202" i="6"/>
  <c r="T202" i="6"/>
  <c r="R202" i="6"/>
  <c r="P202" i="6"/>
  <c r="BI198" i="6"/>
  <c r="BH198" i="6"/>
  <c r="BG198" i="6"/>
  <c r="BF198" i="6"/>
  <c r="T198" i="6"/>
  <c r="R198" i="6"/>
  <c r="P198" i="6"/>
  <c r="BI195" i="6"/>
  <c r="BH195" i="6"/>
  <c r="BG195" i="6"/>
  <c r="BF195" i="6"/>
  <c r="T195" i="6"/>
  <c r="R195" i="6"/>
  <c r="P195" i="6"/>
  <c r="BI190" i="6"/>
  <c r="BH190" i="6"/>
  <c r="BG190" i="6"/>
  <c r="BF190" i="6"/>
  <c r="T190" i="6"/>
  <c r="R190" i="6"/>
  <c r="P190" i="6"/>
  <c r="BI185" i="6"/>
  <c r="BH185" i="6"/>
  <c r="BG185" i="6"/>
  <c r="BF185" i="6"/>
  <c r="T185" i="6"/>
  <c r="R185" i="6"/>
  <c r="P185" i="6"/>
  <c r="BI179" i="6"/>
  <c r="BH179" i="6"/>
  <c r="BG179" i="6"/>
  <c r="BF179" i="6"/>
  <c r="T179" i="6"/>
  <c r="R179" i="6"/>
  <c r="P179" i="6"/>
  <c r="BI175" i="6"/>
  <c r="BH175" i="6"/>
  <c r="BG175" i="6"/>
  <c r="BF175" i="6"/>
  <c r="T175" i="6"/>
  <c r="R175" i="6"/>
  <c r="P175" i="6"/>
  <c r="BI173" i="6"/>
  <c r="BH173" i="6"/>
  <c r="BG173" i="6"/>
  <c r="BF173" i="6"/>
  <c r="T173" i="6"/>
  <c r="R173" i="6"/>
  <c r="P173" i="6"/>
  <c r="BI170" i="6"/>
  <c r="BH170" i="6"/>
  <c r="BG170" i="6"/>
  <c r="BF170" i="6"/>
  <c r="T170" i="6"/>
  <c r="R170" i="6"/>
  <c r="P170" i="6"/>
  <c r="BI167" i="6"/>
  <c r="BH167" i="6"/>
  <c r="BG167" i="6"/>
  <c r="BF167" i="6"/>
  <c r="T167" i="6"/>
  <c r="R167" i="6"/>
  <c r="P167" i="6"/>
  <c r="BI160" i="6"/>
  <c r="BH160" i="6"/>
  <c r="BG160" i="6"/>
  <c r="BF160" i="6"/>
  <c r="T160" i="6"/>
  <c r="R160" i="6"/>
  <c r="P160" i="6"/>
  <c r="BI158" i="6"/>
  <c r="BH158" i="6"/>
  <c r="BG158" i="6"/>
  <c r="BF158" i="6"/>
  <c r="T158" i="6"/>
  <c r="R158" i="6"/>
  <c r="P158" i="6"/>
  <c r="BI154" i="6"/>
  <c r="BH154" i="6"/>
  <c r="BG154" i="6"/>
  <c r="BF154" i="6"/>
  <c r="T154" i="6"/>
  <c r="R154" i="6"/>
  <c r="P154" i="6"/>
  <c r="BI151" i="6"/>
  <c r="BH151" i="6"/>
  <c r="BG151" i="6"/>
  <c r="BF151" i="6"/>
  <c r="T151" i="6"/>
  <c r="R151" i="6"/>
  <c r="P151" i="6"/>
  <c r="BI148" i="6"/>
  <c r="BH148" i="6"/>
  <c r="BG148" i="6"/>
  <c r="BF148" i="6"/>
  <c r="T148" i="6"/>
  <c r="R148" i="6"/>
  <c r="P148" i="6"/>
  <c r="BI145" i="6"/>
  <c r="BH145" i="6"/>
  <c r="BG145" i="6"/>
  <c r="BF145" i="6"/>
  <c r="T145" i="6"/>
  <c r="R145" i="6"/>
  <c r="P145" i="6"/>
  <c r="BI144" i="6"/>
  <c r="BH144" i="6"/>
  <c r="BG144" i="6"/>
  <c r="BF144" i="6"/>
  <c r="T144" i="6"/>
  <c r="R144" i="6"/>
  <c r="P144" i="6"/>
  <c r="BI137" i="6"/>
  <c r="BH137" i="6"/>
  <c r="BG137" i="6"/>
  <c r="BF137" i="6"/>
  <c r="T137" i="6"/>
  <c r="R137" i="6"/>
  <c r="P137" i="6"/>
  <c r="BI132" i="6"/>
  <c r="BH132" i="6"/>
  <c r="BG132" i="6"/>
  <c r="BF132" i="6"/>
  <c r="T132" i="6"/>
  <c r="R132" i="6"/>
  <c r="P132" i="6"/>
  <c r="J126" i="6"/>
  <c r="F126" i="6"/>
  <c r="J125" i="6"/>
  <c r="F125" i="6"/>
  <c r="F123" i="6"/>
  <c r="E121" i="6"/>
  <c r="J94" i="6"/>
  <c r="F94" i="6"/>
  <c r="J93" i="6"/>
  <c r="F93" i="6"/>
  <c r="F91" i="6"/>
  <c r="E89" i="6"/>
  <c r="J14" i="6"/>
  <c r="J91" i="6" s="1"/>
  <c r="E7" i="6"/>
  <c r="E117" i="6"/>
  <c r="J39" i="5"/>
  <c r="J38" i="5"/>
  <c r="AY100" i="1" s="1"/>
  <c r="J37" i="5"/>
  <c r="AX100" i="1" s="1"/>
  <c r="BI171" i="5"/>
  <c r="BH171" i="5"/>
  <c r="BG171" i="5"/>
  <c r="BF171" i="5"/>
  <c r="T171" i="5"/>
  <c r="R171" i="5"/>
  <c r="P171" i="5"/>
  <c r="BI162" i="5"/>
  <c r="BH162" i="5"/>
  <c r="BG162" i="5"/>
  <c r="BF162" i="5"/>
  <c r="T162" i="5"/>
  <c r="R162" i="5"/>
  <c r="P162" i="5"/>
  <c r="BI148" i="5"/>
  <c r="BH148" i="5"/>
  <c r="BG148" i="5"/>
  <c r="BF148" i="5"/>
  <c r="T148" i="5"/>
  <c r="R148" i="5"/>
  <c r="P148" i="5"/>
  <c r="BI136" i="5"/>
  <c r="BH136" i="5"/>
  <c r="BG136" i="5"/>
  <c r="BF136" i="5"/>
  <c r="T136" i="5"/>
  <c r="R136" i="5"/>
  <c r="P136" i="5"/>
  <c r="BI129" i="5"/>
  <c r="BH129" i="5"/>
  <c r="BG129" i="5"/>
  <c r="BF129" i="5"/>
  <c r="T129" i="5"/>
  <c r="R129" i="5"/>
  <c r="P129" i="5"/>
  <c r="BI123" i="5"/>
  <c r="BH123" i="5"/>
  <c r="BG123" i="5"/>
  <c r="BF123" i="5"/>
  <c r="T123" i="5"/>
  <c r="R123" i="5"/>
  <c r="P123" i="5"/>
  <c r="J118" i="5"/>
  <c r="F118" i="5"/>
  <c r="J117" i="5"/>
  <c r="F117" i="5"/>
  <c r="F115" i="5"/>
  <c r="E113" i="5"/>
  <c r="J94" i="5"/>
  <c r="F94" i="5"/>
  <c r="J93" i="5"/>
  <c r="F93" i="5"/>
  <c r="F91" i="5"/>
  <c r="E89" i="5"/>
  <c r="J14" i="5"/>
  <c r="J115" i="5" s="1"/>
  <c r="E7" i="5"/>
  <c r="E109" i="5" s="1"/>
  <c r="J39" i="4"/>
  <c r="J38" i="4"/>
  <c r="AY99" i="1"/>
  <c r="J37" i="4"/>
  <c r="AX99" i="1"/>
  <c r="BI304" i="4"/>
  <c r="BH304" i="4"/>
  <c r="BG304" i="4"/>
  <c r="BF304" i="4"/>
  <c r="T304" i="4"/>
  <c r="R304" i="4"/>
  <c r="P304" i="4"/>
  <c r="BI303" i="4"/>
  <c r="BH303" i="4"/>
  <c r="BG303" i="4"/>
  <c r="BF303" i="4"/>
  <c r="T303" i="4"/>
  <c r="R303" i="4"/>
  <c r="P303" i="4"/>
  <c r="BI301" i="4"/>
  <c r="BH301" i="4"/>
  <c r="BG301" i="4"/>
  <c r="BF301" i="4"/>
  <c r="T301" i="4"/>
  <c r="T300" i="4"/>
  <c r="R301" i="4"/>
  <c r="R300" i="4"/>
  <c r="P301" i="4"/>
  <c r="P300" i="4"/>
  <c r="BI294" i="4"/>
  <c r="BH294" i="4"/>
  <c r="BG294" i="4"/>
  <c r="BF294" i="4"/>
  <c r="T294" i="4"/>
  <c r="T293" i="4"/>
  <c r="R294" i="4"/>
  <c r="R293" i="4"/>
  <c r="P294" i="4"/>
  <c r="P293" i="4" s="1"/>
  <c r="BI290" i="4"/>
  <c r="BH290" i="4"/>
  <c r="BG290" i="4"/>
  <c r="BF290" i="4"/>
  <c r="T290" i="4"/>
  <c r="R290" i="4"/>
  <c r="P290" i="4"/>
  <c r="BI289" i="4"/>
  <c r="BH289" i="4"/>
  <c r="BG289" i="4"/>
  <c r="BF289" i="4"/>
  <c r="T289" i="4"/>
  <c r="R289" i="4"/>
  <c r="P289" i="4"/>
  <c r="BI286" i="4"/>
  <c r="BH286" i="4"/>
  <c r="BG286" i="4"/>
  <c r="BF286" i="4"/>
  <c r="T286" i="4"/>
  <c r="R286" i="4"/>
  <c r="P286" i="4"/>
  <c r="BI285" i="4"/>
  <c r="BH285" i="4"/>
  <c r="BG285" i="4"/>
  <c r="BF285" i="4"/>
  <c r="T285" i="4"/>
  <c r="R285" i="4"/>
  <c r="P285" i="4"/>
  <c r="BI284" i="4"/>
  <c r="BH284" i="4"/>
  <c r="BG284" i="4"/>
  <c r="BF284" i="4"/>
  <c r="T284" i="4"/>
  <c r="R284" i="4"/>
  <c r="P284" i="4"/>
  <c r="BI283" i="4"/>
  <c r="BH283" i="4"/>
  <c r="BG283" i="4"/>
  <c r="BF283" i="4"/>
  <c r="T283" i="4"/>
  <c r="R283" i="4"/>
  <c r="P283" i="4"/>
  <c r="BI280" i="4"/>
  <c r="BH280" i="4"/>
  <c r="BG280" i="4"/>
  <c r="BF280" i="4"/>
  <c r="T280" i="4"/>
  <c r="R280" i="4"/>
  <c r="P280" i="4"/>
  <c r="BI279" i="4"/>
  <c r="BH279" i="4"/>
  <c r="BG279" i="4"/>
  <c r="BF279" i="4"/>
  <c r="T279" i="4"/>
  <c r="R279" i="4"/>
  <c r="P279" i="4"/>
  <c r="BI278" i="4"/>
  <c r="BH278" i="4"/>
  <c r="BG278" i="4"/>
  <c r="BF278" i="4"/>
  <c r="T278" i="4"/>
  <c r="R278" i="4"/>
  <c r="P278" i="4"/>
  <c r="BI275" i="4"/>
  <c r="BH275" i="4"/>
  <c r="BG275" i="4"/>
  <c r="BF275" i="4"/>
  <c r="T275" i="4"/>
  <c r="R275" i="4"/>
  <c r="P275" i="4"/>
  <c r="BI274" i="4"/>
  <c r="BH274" i="4"/>
  <c r="BG274" i="4"/>
  <c r="BF274" i="4"/>
  <c r="T274" i="4"/>
  <c r="R274" i="4"/>
  <c r="P274" i="4"/>
  <c r="BI273" i="4"/>
  <c r="BH273" i="4"/>
  <c r="BG273" i="4"/>
  <c r="BF273" i="4"/>
  <c r="T273" i="4"/>
  <c r="R273" i="4"/>
  <c r="P273" i="4"/>
  <c r="BI270" i="4"/>
  <c r="BH270" i="4"/>
  <c r="BG270" i="4"/>
  <c r="BF270" i="4"/>
  <c r="T270" i="4"/>
  <c r="R270" i="4"/>
  <c r="P270" i="4"/>
  <c r="BI267" i="4"/>
  <c r="BH267" i="4"/>
  <c r="BG267" i="4"/>
  <c r="BF267" i="4"/>
  <c r="T267" i="4"/>
  <c r="R267" i="4"/>
  <c r="P267" i="4"/>
  <c r="BI266" i="4"/>
  <c r="BH266" i="4"/>
  <c r="BG266" i="4"/>
  <c r="BF266" i="4"/>
  <c r="T266" i="4"/>
  <c r="R266" i="4"/>
  <c r="P266" i="4"/>
  <c r="BI265" i="4"/>
  <c r="BH265" i="4"/>
  <c r="BG265" i="4"/>
  <c r="BF265" i="4"/>
  <c r="T265" i="4"/>
  <c r="R265" i="4"/>
  <c r="P265" i="4"/>
  <c r="BI264" i="4"/>
  <c r="BH264" i="4"/>
  <c r="BG264" i="4"/>
  <c r="BF264" i="4"/>
  <c r="T264" i="4"/>
  <c r="R264" i="4"/>
  <c r="P264" i="4"/>
  <c r="BI263" i="4"/>
  <c r="BH263" i="4"/>
  <c r="BG263" i="4"/>
  <c r="BF263" i="4"/>
  <c r="T263" i="4"/>
  <c r="R263" i="4"/>
  <c r="P263" i="4"/>
  <c r="BI262" i="4"/>
  <c r="BH262" i="4"/>
  <c r="BG262" i="4"/>
  <c r="BF262" i="4"/>
  <c r="T262" i="4"/>
  <c r="R262" i="4"/>
  <c r="P262" i="4"/>
  <c r="BI260" i="4"/>
  <c r="BH260" i="4"/>
  <c r="BG260" i="4"/>
  <c r="BF260" i="4"/>
  <c r="T260" i="4"/>
  <c r="R260" i="4"/>
  <c r="P260" i="4"/>
  <c r="BI257" i="4"/>
  <c r="BH257" i="4"/>
  <c r="BG257" i="4"/>
  <c r="BF257" i="4"/>
  <c r="T257" i="4"/>
  <c r="R257" i="4"/>
  <c r="P257" i="4"/>
  <c r="BI256" i="4"/>
  <c r="BH256" i="4"/>
  <c r="BG256" i="4"/>
  <c r="BF256" i="4"/>
  <c r="T256" i="4"/>
  <c r="R256" i="4"/>
  <c r="P256" i="4"/>
  <c r="BI254" i="4"/>
  <c r="BH254" i="4"/>
  <c r="BG254" i="4"/>
  <c r="BF254" i="4"/>
  <c r="T254" i="4"/>
  <c r="R254" i="4"/>
  <c r="P254" i="4"/>
  <c r="BI253" i="4"/>
  <c r="BH253" i="4"/>
  <c r="BG253" i="4"/>
  <c r="BF253" i="4"/>
  <c r="T253" i="4"/>
  <c r="R253" i="4"/>
  <c r="P253" i="4"/>
  <c r="BI252" i="4"/>
  <c r="BH252" i="4"/>
  <c r="BG252" i="4"/>
  <c r="BF252" i="4"/>
  <c r="T252" i="4"/>
  <c r="R252" i="4"/>
  <c r="P252" i="4"/>
  <c r="BI250" i="4"/>
  <c r="BH250" i="4"/>
  <c r="BG250" i="4"/>
  <c r="BF250" i="4"/>
  <c r="T250" i="4"/>
  <c r="R250" i="4"/>
  <c r="P250" i="4"/>
  <c r="BI245" i="4"/>
  <c r="BH245" i="4"/>
  <c r="BG245" i="4"/>
  <c r="BF245" i="4"/>
  <c r="T245" i="4"/>
  <c r="R245" i="4"/>
  <c r="P245" i="4"/>
  <c r="BI241" i="4"/>
  <c r="BH241" i="4"/>
  <c r="BG241" i="4"/>
  <c r="BF241" i="4"/>
  <c r="T241" i="4"/>
  <c r="R241" i="4"/>
  <c r="P241" i="4"/>
  <c r="BI238" i="4"/>
  <c r="BH238" i="4"/>
  <c r="BG238" i="4"/>
  <c r="BF238" i="4"/>
  <c r="T238" i="4"/>
  <c r="R238" i="4"/>
  <c r="P238" i="4"/>
  <c r="BI234" i="4"/>
  <c r="BH234" i="4"/>
  <c r="BG234" i="4"/>
  <c r="BF234" i="4"/>
  <c r="T234" i="4"/>
  <c r="R234" i="4"/>
  <c r="P234" i="4"/>
  <c r="BI226" i="4"/>
  <c r="BH226" i="4"/>
  <c r="BG226" i="4"/>
  <c r="BF226" i="4"/>
  <c r="T226" i="4"/>
  <c r="R226" i="4"/>
  <c r="P226" i="4"/>
  <c r="BI225" i="4"/>
  <c r="BH225" i="4"/>
  <c r="BG225" i="4"/>
  <c r="BF225" i="4"/>
  <c r="T225" i="4"/>
  <c r="R225" i="4"/>
  <c r="P225" i="4"/>
  <c r="BI224" i="4"/>
  <c r="BH224" i="4"/>
  <c r="BG224" i="4"/>
  <c r="BF224" i="4"/>
  <c r="T224" i="4"/>
  <c r="R224" i="4"/>
  <c r="P224" i="4"/>
  <c r="BI222" i="4"/>
  <c r="BH222" i="4"/>
  <c r="BG222" i="4"/>
  <c r="BF222" i="4"/>
  <c r="T222" i="4"/>
  <c r="R222" i="4"/>
  <c r="P222" i="4"/>
  <c r="BI219" i="4"/>
  <c r="BH219" i="4"/>
  <c r="BG219" i="4"/>
  <c r="BF219" i="4"/>
  <c r="T219" i="4"/>
  <c r="R219" i="4"/>
  <c r="P219" i="4"/>
  <c r="BI215" i="4"/>
  <c r="BH215" i="4"/>
  <c r="BG215" i="4"/>
  <c r="BF215" i="4"/>
  <c r="T215" i="4"/>
  <c r="R215" i="4"/>
  <c r="P215" i="4"/>
  <c r="BI213" i="4"/>
  <c r="BH213" i="4"/>
  <c r="BG213" i="4"/>
  <c r="BF213" i="4"/>
  <c r="T213" i="4"/>
  <c r="R213" i="4"/>
  <c r="P213" i="4"/>
  <c r="BI209" i="4"/>
  <c r="BH209" i="4"/>
  <c r="BG209" i="4"/>
  <c r="BF209" i="4"/>
  <c r="T209" i="4"/>
  <c r="R209" i="4"/>
  <c r="P209" i="4"/>
  <c r="BI206" i="4"/>
  <c r="BH206" i="4"/>
  <c r="BG206" i="4"/>
  <c r="BF206" i="4"/>
  <c r="T206" i="4"/>
  <c r="R206" i="4"/>
  <c r="P206" i="4"/>
  <c r="BI203" i="4"/>
  <c r="BH203" i="4"/>
  <c r="BG203" i="4"/>
  <c r="BF203" i="4"/>
  <c r="T203" i="4"/>
  <c r="R203" i="4"/>
  <c r="P203" i="4"/>
  <c r="BI199" i="4"/>
  <c r="BH199" i="4"/>
  <c r="BG199" i="4"/>
  <c r="BF199" i="4"/>
  <c r="T199" i="4"/>
  <c r="R199" i="4"/>
  <c r="P199" i="4"/>
  <c r="BI193" i="4"/>
  <c r="BH193" i="4"/>
  <c r="BG193" i="4"/>
  <c r="BF193" i="4"/>
  <c r="T193" i="4"/>
  <c r="R193" i="4"/>
  <c r="P193" i="4"/>
  <c r="BI190" i="4"/>
  <c r="BH190" i="4"/>
  <c r="BG190" i="4"/>
  <c r="BF190" i="4"/>
  <c r="T190" i="4"/>
  <c r="R190" i="4"/>
  <c r="P190" i="4"/>
  <c r="BI185" i="4"/>
  <c r="BH185" i="4"/>
  <c r="BG185" i="4"/>
  <c r="BF185" i="4"/>
  <c r="T185" i="4"/>
  <c r="R185" i="4"/>
  <c r="P185" i="4"/>
  <c r="BI180" i="4"/>
  <c r="BH180" i="4"/>
  <c r="BG180" i="4"/>
  <c r="BF180" i="4"/>
  <c r="T180" i="4"/>
  <c r="R180" i="4"/>
  <c r="P180" i="4"/>
  <c r="BI174" i="4"/>
  <c r="BH174" i="4"/>
  <c r="BG174" i="4"/>
  <c r="BF174" i="4"/>
  <c r="T174" i="4"/>
  <c r="R174" i="4"/>
  <c r="P174" i="4"/>
  <c r="BI170" i="4"/>
  <c r="BH170" i="4"/>
  <c r="BG170" i="4"/>
  <c r="BF170" i="4"/>
  <c r="T170" i="4"/>
  <c r="R170" i="4"/>
  <c r="P170" i="4"/>
  <c r="BI168" i="4"/>
  <c r="BH168" i="4"/>
  <c r="BG168" i="4"/>
  <c r="BF168" i="4"/>
  <c r="T168" i="4"/>
  <c r="R168" i="4"/>
  <c r="P168" i="4"/>
  <c r="BI165" i="4"/>
  <c r="BH165" i="4"/>
  <c r="BG165" i="4"/>
  <c r="BF165" i="4"/>
  <c r="T165" i="4"/>
  <c r="R165" i="4"/>
  <c r="P165" i="4"/>
  <c r="BI162" i="4"/>
  <c r="BH162" i="4"/>
  <c r="BG162" i="4"/>
  <c r="BF162" i="4"/>
  <c r="T162" i="4"/>
  <c r="R162" i="4"/>
  <c r="P162" i="4"/>
  <c r="BI154" i="4"/>
  <c r="BH154" i="4"/>
  <c r="BG154" i="4"/>
  <c r="BF154" i="4"/>
  <c r="T154" i="4"/>
  <c r="R154" i="4"/>
  <c r="P154" i="4"/>
  <c r="BI152" i="4"/>
  <c r="BH152" i="4"/>
  <c r="BG152" i="4"/>
  <c r="BF152" i="4"/>
  <c r="T152" i="4"/>
  <c r="R152" i="4"/>
  <c r="P152" i="4"/>
  <c r="BI149" i="4"/>
  <c r="BH149" i="4"/>
  <c r="BG149" i="4"/>
  <c r="BF149" i="4"/>
  <c r="T149" i="4"/>
  <c r="R149" i="4"/>
  <c r="P149" i="4"/>
  <c r="BI146" i="4"/>
  <c r="BH146" i="4"/>
  <c r="BG146" i="4"/>
  <c r="BF146" i="4"/>
  <c r="T146" i="4"/>
  <c r="R146" i="4"/>
  <c r="P146" i="4"/>
  <c r="BI143" i="4"/>
  <c r="BH143" i="4"/>
  <c r="BG143" i="4"/>
  <c r="BF143" i="4"/>
  <c r="T143" i="4"/>
  <c r="R143" i="4"/>
  <c r="P143" i="4"/>
  <c r="BI138" i="4"/>
  <c r="BH138" i="4"/>
  <c r="BG138" i="4"/>
  <c r="BF138" i="4"/>
  <c r="T138" i="4"/>
  <c r="R138" i="4"/>
  <c r="P138" i="4"/>
  <c r="BI133" i="4"/>
  <c r="BH133" i="4"/>
  <c r="BG133" i="4"/>
  <c r="BF133" i="4"/>
  <c r="T133" i="4"/>
  <c r="R133" i="4"/>
  <c r="P133" i="4"/>
  <c r="J127" i="4"/>
  <c r="F127" i="4"/>
  <c r="J126" i="4"/>
  <c r="F126" i="4"/>
  <c r="F124" i="4"/>
  <c r="E122" i="4"/>
  <c r="J94" i="4"/>
  <c r="F94" i="4"/>
  <c r="J93" i="4"/>
  <c r="F93" i="4"/>
  <c r="F91" i="4"/>
  <c r="E89" i="4"/>
  <c r="J14" i="4"/>
  <c r="J124" i="4" s="1"/>
  <c r="E7" i="4"/>
  <c r="E118" i="4"/>
  <c r="J39" i="3"/>
  <c r="J38" i="3"/>
  <c r="AY97" i="1"/>
  <c r="J37" i="3"/>
  <c r="AX97" i="1"/>
  <c r="BI320" i="3"/>
  <c r="BH320" i="3"/>
  <c r="BG320" i="3"/>
  <c r="BF320" i="3"/>
  <c r="T320" i="3"/>
  <c r="R320" i="3"/>
  <c r="P320" i="3"/>
  <c r="BI319" i="3"/>
  <c r="BH319" i="3"/>
  <c r="BG319" i="3"/>
  <c r="BF319" i="3"/>
  <c r="T319" i="3"/>
  <c r="R319" i="3"/>
  <c r="P319" i="3"/>
  <c r="BI318" i="3"/>
  <c r="BH318" i="3"/>
  <c r="BG318" i="3"/>
  <c r="BF318" i="3"/>
  <c r="T318" i="3"/>
  <c r="R318" i="3"/>
  <c r="P318" i="3"/>
  <c r="BI316" i="3"/>
  <c r="BH316" i="3"/>
  <c r="BG316" i="3"/>
  <c r="BF316" i="3"/>
  <c r="T316" i="3"/>
  <c r="T315" i="3"/>
  <c r="R316" i="3"/>
  <c r="R315" i="3" s="1"/>
  <c r="P316" i="3"/>
  <c r="P315" i="3" s="1"/>
  <c r="BI308" i="3"/>
  <c r="BH308" i="3"/>
  <c r="BG308" i="3"/>
  <c r="BF308" i="3"/>
  <c r="T308" i="3"/>
  <c r="T307" i="3"/>
  <c r="R308" i="3"/>
  <c r="R307" i="3" s="1"/>
  <c r="P308" i="3"/>
  <c r="P307" i="3" s="1"/>
  <c r="BI305" i="3"/>
  <c r="BH305" i="3"/>
  <c r="BG305" i="3"/>
  <c r="BF305" i="3"/>
  <c r="T305" i="3"/>
  <c r="R305" i="3"/>
  <c r="P305" i="3"/>
  <c r="BI302" i="3"/>
  <c r="BH302" i="3"/>
  <c r="BG302" i="3"/>
  <c r="BF302" i="3"/>
  <c r="T302" i="3"/>
  <c r="R302" i="3"/>
  <c r="P302" i="3"/>
  <c r="BI298" i="3"/>
  <c r="BH298" i="3"/>
  <c r="BG298" i="3"/>
  <c r="BF298" i="3"/>
  <c r="T298" i="3"/>
  <c r="R298" i="3"/>
  <c r="P298" i="3"/>
  <c r="BI297" i="3"/>
  <c r="BH297" i="3"/>
  <c r="BG297" i="3"/>
  <c r="BF297" i="3"/>
  <c r="T297" i="3"/>
  <c r="R297" i="3"/>
  <c r="P297" i="3"/>
  <c r="BI294" i="3"/>
  <c r="BH294" i="3"/>
  <c r="BG294" i="3"/>
  <c r="BF294" i="3"/>
  <c r="T294" i="3"/>
  <c r="R294" i="3"/>
  <c r="P294" i="3"/>
  <c r="BI291" i="3"/>
  <c r="BH291" i="3"/>
  <c r="BG291" i="3"/>
  <c r="BF291" i="3"/>
  <c r="T291" i="3"/>
  <c r="R291" i="3"/>
  <c r="P291" i="3"/>
  <c r="BI290" i="3"/>
  <c r="BH290" i="3"/>
  <c r="BG290" i="3"/>
  <c r="BF290" i="3"/>
  <c r="T290" i="3"/>
  <c r="R290" i="3"/>
  <c r="P290" i="3"/>
  <c r="BI287" i="3"/>
  <c r="BH287" i="3"/>
  <c r="BG287" i="3"/>
  <c r="BF287" i="3"/>
  <c r="T287" i="3"/>
  <c r="R287" i="3"/>
  <c r="P287" i="3"/>
  <c r="BI286" i="3"/>
  <c r="BH286" i="3"/>
  <c r="BG286" i="3"/>
  <c r="BF286" i="3"/>
  <c r="T286" i="3"/>
  <c r="R286" i="3"/>
  <c r="P286" i="3"/>
  <c r="BI283" i="3"/>
  <c r="BH283" i="3"/>
  <c r="BG283" i="3"/>
  <c r="BF283" i="3"/>
  <c r="T283" i="3"/>
  <c r="R283" i="3"/>
  <c r="P283" i="3"/>
  <c r="BI282" i="3"/>
  <c r="BH282" i="3"/>
  <c r="BG282" i="3"/>
  <c r="BF282" i="3"/>
  <c r="T282" i="3"/>
  <c r="R282" i="3"/>
  <c r="P282" i="3"/>
  <c r="BI279" i="3"/>
  <c r="BH279" i="3"/>
  <c r="BG279" i="3"/>
  <c r="BF279" i="3"/>
  <c r="T279" i="3"/>
  <c r="R279" i="3"/>
  <c r="P279" i="3"/>
  <c r="BI276" i="3"/>
  <c r="BH276" i="3"/>
  <c r="BG276" i="3"/>
  <c r="BF276" i="3"/>
  <c r="T276" i="3"/>
  <c r="R276" i="3"/>
  <c r="P276" i="3"/>
  <c r="BI275" i="3"/>
  <c r="BH275" i="3"/>
  <c r="BG275" i="3"/>
  <c r="BF275" i="3"/>
  <c r="T275" i="3"/>
  <c r="R275" i="3"/>
  <c r="P275" i="3"/>
  <c r="BI274" i="3"/>
  <c r="BH274" i="3"/>
  <c r="BG274" i="3"/>
  <c r="BF274" i="3"/>
  <c r="T274" i="3"/>
  <c r="R274" i="3"/>
  <c r="P274" i="3"/>
  <c r="BI273" i="3"/>
  <c r="BH273" i="3"/>
  <c r="BG273" i="3"/>
  <c r="BF273" i="3"/>
  <c r="T273" i="3"/>
  <c r="R273" i="3"/>
  <c r="P273" i="3"/>
  <c r="BI272" i="3"/>
  <c r="BH272" i="3"/>
  <c r="BG272" i="3"/>
  <c r="BF272" i="3"/>
  <c r="T272" i="3"/>
  <c r="R272" i="3"/>
  <c r="P272" i="3"/>
  <c r="BI270" i="3"/>
  <c r="BH270" i="3"/>
  <c r="BG270" i="3"/>
  <c r="BF270" i="3"/>
  <c r="T270" i="3"/>
  <c r="R270" i="3"/>
  <c r="P270" i="3"/>
  <c r="BI269" i="3"/>
  <c r="BH269" i="3"/>
  <c r="BG269" i="3"/>
  <c r="BF269" i="3"/>
  <c r="T269" i="3"/>
  <c r="R269" i="3"/>
  <c r="P269" i="3"/>
  <c r="BI268" i="3"/>
  <c r="BH268" i="3"/>
  <c r="BG268" i="3"/>
  <c r="BF268" i="3"/>
  <c r="T268" i="3"/>
  <c r="R268" i="3"/>
  <c r="P268" i="3"/>
  <c r="BI267" i="3"/>
  <c r="BH267" i="3"/>
  <c r="BG267" i="3"/>
  <c r="BF267" i="3"/>
  <c r="T267" i="3"/>
  <c r="R267" i="3"/>
  <c r="P267" i="3"/>
  <c r="BI265" i="3"/>
  <c r="BH265" i="3"/>
  <c r="BG265" i="3"/>
  <c r="BF265" i="3"/>
  <c r="T265" i="3"/>
  <c r="R265" i="3"/>
  <c r="P265" i="3"/>
  <c r="BI264" i="3"/>
  <c r="BH264" i="3"/>
  <c r="BG264" i="3"/>
  <c r="BF264" i="3"/>
  <c r="T264" i="3"/>
  <c r="R264" i="3"/>
  <c r="P264" i="3"/>
  <c r="BI258" i="3"/>
  <c r="BH258" i="3"/>
  <c r="BG258" i="3"/>
  <c r="BF258" i="3"/>
  <c r="T258" i="3"/>
  <c r="R258" i="3"/>
  <c r="P258" i="3"/>
  <c r="BI253" i="3"/>
  <c r="BH253" i="3"/>
  <c r="BG253" i="3"/>
  <c r="BF253" i="3"/>
  <c r="T253" i="3"/>
  <c r="R253" i="3"/>
  <c r="P253" i="3"/>
  <c r="BI250" i="3"/>
  <c r="BH250" i="3"/>
  <c r="BG250" i="3"/>
  <c r="BF250" i="3"/>
  <c r="T250" i="3"/>
  <c r="R250" i="3"/>
  <c r="P250" i="3"/>
  <c r="BI249" i="3"/>
  <c r="BH249" i="3"/>
  <c r="BG249" i="3"/>
  <c r="BF249" i="3"/>
  <c r="T249" i="3"/>
  <c r="R249" i="3"/>
  <c r="P249" i="3"/>
  <c r="BI247" i="3"/>
  <c r="BH247" i="3"/>
  <c r="BG247" i="3"/>
  <c r="BF247" i="3"/>
  <c r="T247" i="3"/>
  <c r="R247" i="3"/>
  <c r="P247" i="3"/>
  <c r="BI245" i="3"/>
  <c r="BH245" i="3"/>
  <c r="BG245" i="3"/>
  <c r="BF245" i="3"/>
  <c r="T245" i="3"/>
  <c r="R245" i="3"/>
  <c r="P245" i="3"/>
  <c r="BI240" i="3"/>
  <c r="BH240" i="3"/>
  <c r="BG240" i="3"/>
  <c r="BF240" i="3"/>
  <c r="T240" i="3"/>
  <c r="R240" i="3"/>
  <c r="P240" i="3"/>
  <c r="BI236" i="3"/>
  <c r="BH236" i="3"/>
  <c r="BG236" i="3"/>
  <c r="BF236" i="3"/>
  <c r="T236" i="3"/>
  <c r="R236" i="3"/>
  <c r="P236" i="3"/>
  <c r="BI233" i="3"/>
  <c r="BH233" i="3"/>
  <c r="BG233" i="3"/>
  <c r="BF233" i="3"/>
  <c r="T233" i="3"/>
  <c r="R233" i="3"/>
  <c r="P233" i="3"/>
  <c r="BI229" i="3"/>
  <c r="BH229" i="3"/>
  <c r="BG229" i="3"/>
  <c r="BF229" i="3"/>
  <c r="T229" i="3"/>
  <c r="R229" i="3"/>
  <c r="P229" i="3"/>
  <c r="BI221" i="3"/>
  <c r="BH221" i="3"/>
  <c r="BG221" i="3"/>
  <c r="BF221" i="3"/>
  <c r="T221" i="3"/>
  <c r="R221" i="3"/>
  <c r="P221" i="3"/>
  <c r="BI220" i="3"/>
  <c r="BH220" i="3"/>
  <c r="BG220" i="3"/>
  <c r="BF220" i="3"/>
  <c r="T220" i="3"/>
  <c r="R220" i="3"/>
  <c r="P220" i="3"/>
  <c r="BI219" i="3"/>
  <c r="BH219" i="3"/>
  <c r="BG219" i="3"/>
  <c r="BF219" i="3"/>
  <c r="T219" i="3"/>
  <c r="R219" i="3"/>
  <c r="P219" i="3"/>
  <c r="BI216" i="3"/>
  <c r="BH216" i="3"/>
  <c r="BG216" i="3"/>
  <c r="BF216" i="3"/>
  <c r="T216" i="3"/>
  <c r="R216" i="3"/>
  <c r="P216" i="3"/>
  <c r="BI212" i="3"/>
  <c r="BH212" i="3"/>
  <c r="BG212" i="3"/>
  <c r="BF212" i="3"/>
  <c r="T212" i="3"/>
  <c r="R212" i="3"/>
  <c r="P212" i="3"/>
  <c r="BI210" i="3"/>
  <c r="BH210" i="3"/>
  <c r="BG210" i="3"/>
  <c r="BF210" i="3"/>
  <c r="T210" i="3"/>
  <c r="R210" i="3"/>
  <c r="P210" i="3"/>
  <c r="BI206" i="3"/>
  <c r="BH206" i="3"/>
  <c r="BG206" i="3"/>
  <c r="BF206" i="3"/>
  <c r="T206" i="3"/>
  <c r="R206" i="3"/>
  <c r="P206" i="3"/>
  <c r="BI203" i="3"/>
  <c r="BH203" i="3"/>
  <c r="BG203" i="3"/>
  <c r="BF203" i="3"/>
  <c r="T203" i="3"/>
  <c r="R203" i="3"/>
  <c r="P203" i="3"/>
  <c r="BI200" i="3"/>
  <c r="BH200" i="3"/>
  <c r="BG200" i="3"/>
  <c r="BF200" i="3"/>
  <c r="T200" i="3"/>
  <c r="R200" i="3"/>
  <c r="P200" i="3"/>
  <c r="BI196" i="3"/>
  <c r="BH196" i="3"/>
  <c r="BG196" i="3"/>
  <c r="BF196" i="3"/>
  <c r="T196" i="3"/>
  <c r="R196" i="3"/>
  <c r="P196" i="3"/>
  <c r="BI190" i="3"/>
  <c r="BH190" i="3"/>
  <c r="BG190" i="3"/>
  <c r="BF190" i="3"/>
  <c r="T190" i="3"/>
  <c r="R190" i="3"/>
  <c r="P190" i="3"/>
  <c r="BI187" i="3"/>
  <c r="BH187" i="3"/>
  <c r="BG187" i="3"/>
  <c r="BF187" i="3"/>
  <c r="T187" i="3"/>
  <c r="R187" i="3"/>
  <c r="P187" i="3"/>
  <c r="BI183" i="3"/>
  <c r="BH183" i="3"/>
  <c r="BG183" i="3"/>
  <c r="BF183" i="3"/>
  <c r="T183" i="3"/>
  <c r="R183" i="3"/>
  <c r="P183" i="3"/>
  <c r="BI178" i="3"/>
  <c r="BH178" i="3"/>
  <c r="BG178" i="3"/>
  <c r="BF178" i="3"/>
  <c r="T178" i="3"/>
  <c r="R178" i="3"/>
  <c r="P178" i="3"/>
  <c r="BI173" i="3"/>
  <c r="BH173" i="3"/>
  <c r="BG173" i="3"/>
  <c r="BF173" i="3"/>
  <c r="T173" i="3"/>
  <c r="R173" i="3"/>
  <c r="P173" i="3"/>
  <c r="BI169" i="3"/>
  <c r="BH169" i="3"/>
  <c r="BG169" i="3"/>
  <c r="BF169" i="3"/>
  <c r="T169" i="3"/>
  <c r="R169" i="3"/>
  <c r="P169" i="3"/>
  <c r="BI167" i="3"/>
  <c r="BH167" i="3"/>
  <c r="BG167" i="3"/>
  <c r="BF167" i="3"/>
  <c r="T167" i="3"/>
  <c r="R167" i="3"/>
  <c r="P167" i="3"/>
  <c r="BI164" i="3"/>
  <c r="BH164" i="3"/>
  <c r="BG164" i="3"/>
  <c r="BF164" i="3"/>
  <c r="T164" i="3"/>
  <c r="R164" i="3"/>
  <c r="P164" i="3"/>
  <c r="BI161" i="3"/>
  <c r="BH161" i="3"/>
  <c r="BG161" i="3"/>
  <c r="BF161" i="3"/>
  <c r="T161" i="3"/>
  <c r="R161" i="3"/>
  <c r="P161" i="3"/>
  <c r="BI153" i="3"/>
  <c r="BH153" i="3"/>
  <c r="BG153" i="3"/>
  <c r="BF153" i="3"/>
  <c r="T153" i="3"/>
  <c r="R153" i="3"/>
  <c r="P153" i="3"/>
  <c r="BI151" i="3"/>
  <c r="BH151" i="3"/>
  <c r="BG151" i="3"/>
  <c r="BF151" i="3"/>
  <c r="T151" i="3"/>
  <c r="R151" i="3"/>
  <c r="P151" i="3"/>
  <c r="BI148" i="3"/>
  <c r="BH148" i="3"/>
  <c r="BG148" i="3"/>
  <c r="BF148" i="3"/>
  <c r="T148" i="3"/>
  <c r="R148" i="3"/>
  <c r="P148" i="3"/>
  <c r="BI146" i="3"/>
  <c r="BH146" i="3"/>
  <c r="BG146" i="3"/>
  <c r="BF146" i="3"/>
  <c r="T146" i="3"/>
  <c r="R146" i="3"/>
  <c r="P146" i="3"/>
  <c r="BI144" i="3"/>
  <c r="BH144" i="3"/>
  <c r="BG144" i="3"/>
  <c r="BF144" i="3"/>
  <c r="T144" i="3"/>
  <c r="R144" i="3"/>
  <c r="P144" i="3"/>
  <c r="BI139" i="3"/>
  <c r="BH139" i="3"/>
  <c r="BG139" i="3"/>
  <c r="BF139" i="3"/>
  <c r="T139" i="3"/>
  <c r="R139" i="3"/>
  <c r="P139" i="3"/>
  <c r="BI134" i="3"/>
  <c r="BH134" i="3"/>
  <c r="BG134" i="3"/>
  <c r="BF134" i="3"/>
  <c r="T134" i="3"/>
  <c r="R134" i="3"/>
  <c r="P134" i="3"/>
  <c r="J128" i="3"/>
  <c r="F128" i="3"/>
  <c r="J127" i="3"/>
  <c r="F127" i="3"/>
  <c r="F125" i="3"/>
  <c r="E123" i="3"/>
  <c r="J94" i="3"/>
  <c r="F94" i="3"/>
  <c r="J93" i="3"/>
  <c r="F93" i="3"/>
  <c r="F91" i="3"/>
  <c r="E89" i="3"/>
  <c r="J14" i="3"/>
  <c r="J125" i="3" s="1"/>
  <c r="E7" i="3"/>
  <c r="E85" i="3"/>
  <c r="J39" i="2"/>
  <c r="J38" i="2"/>
  <c r="AY96" i="1" s="1"/>
  <c r="J37" i="2"/>
  <c r="AX96" i="1" s="1"/>
  <c r="BI320" i="2"/>
  <c r="BH320" i="2"/>
  <c r="BG320" i="2"/>
  <c r="BF320" i="2"/>
  <c r="T320" i="2"/>
  <c r="R320" i="2"/>
  <c r="P320" i="2"/>
  <c r="BI316" i="2"/>
  <c r="BH316" i="2"/>
  <c r="BG316" i="2"/>
  <c r="BF316" i="2"/>
  <c r="T316" i="2"/>
  <c r="R316" i="2"/>
  <c r="P316" i="2"/>
  <c r="BI297" i="2"/>
  <c r="BH297" i="2"/>
  <c r="BG297" i="2"/>
  <c r="BF297" i="2"/>
  <c r="T297" i="2"/>
  <c r="R297" i="2"/>
  <c r="P297" i="2"/>
  <c r="BI285" i="2"/>
  <c r="BH285" i="2"/>
  <c r="BG285" i="2"/>
  <c r="BF285" i="2"/>
  <c r="T285" i="2"/>
  <c r="R285" i="2"/>
  <c r="P285" i="2"/>
  <c r="BI275" i="2"/>
  <c r="BH275" i="2"/>
  <c r="BG275" i="2"/>
  <c r="BF275" i="2"/>
  <c r="T275" i="2"/>
  <c r="R275" i="2"/>
  <c r="P275" i="2"/>
  <c r="BI271" i="2"/>
  <c r="BH271" i="2"/>
  <c r="BG271" i="2"/>
  <c r="BF271" i="2"/>
  <c r="T271" i="2"/>
  <c r="R271" i="2"/>
  <c r="P271" i="2"/>
  <c r="BI255" i="2"/>
  <c r="BH255" i="2"/>
  <c r="BG255" i="2"/>
  <c r="BF255" i="2"/>
  <c r="T255" i="2"/>
  <c r="R255" i="2"/>
  <c r="P255" i="2"/>
  <c r="BI249" i="2"/>
  <c r="BH249" i="2"/>
  <c r="BG249" i="2"/>
  <c r="BF249" i="2"/>
  <c r="T249" i="2"/>
  <c r="R249" i="2"/>
  <c r="P249" i="2"/>
  <c r="BI248" i="2"/>
  <c r="BH248" i="2"/>
  <c r="BG248" i="2"/>
  <c r="BF248" i="2"/>
  <c r="T248" i="2"/>
  <c r="R248" i="2"/>
  <c r="P248" i="2"/>
  <c r="BI246" i="2"/>
  <c r="BH246" i="2"/>
  <c r="BG246" i="2"/>
  <c r="BF246" i="2"/>
  <c r="T246" i="2"/>
  <c r="R246" i="2"/>
  <c r="P246" i="2"/>
  <c r="BI244" i="2"/>
  <c r="BH244" i="2"/>
  <c r="BG244" i="2"/>
  <c r="BF244" i="2"/>
  <c r="T244" i="2"/>
  <c r="R244" i="2"/>
  <c r="P244" i="2"/>
  <c r="BI240" i="2"/>
  <c r="BH240" i="2"/>
  <c r="BG240" i="2"/>
  <c r="BF240" i="2"/>
  <c r="T240" i="2"/>
  <c r="R240" i="2"/>
  <c r="P240" i="2"/>
  <c r="BI239" i="2"/>
  <c r="BH239" i="2"/>
  <c r="BG239" i="2"/>
  <c r="BF239" i="2"/>
  <c r="T239" i="2"/>
  <c r="R239" i="2"/>
  <c r="P239" i="2"/>
  <c r="BI236" i="2"/>
  <c r="BH236" i="2"/>
  <c r="BG236" i="2"/>
  <c r="BF236" i="2"/>
  <c r="T236" i="2"/>
  <c r="R236" i="2"/>
  <c r="P236" i="2"/>
  <c r="BI229" i="2"/>
  <c r="BH229" i="2"/>
  <c r="BG229" i="2"/>
  <c r="BF229" i="2"/>
  <c r="T229" i="2"/>
  <c r="T228" i="2" s="1"/>
  <c r="R229" i="2"/>
  <c r="R228" i="2" s="1"/>
  <c r="P229" i="2"/>
  <c r="P228" i="2" s="1"/>
  <c r="BI225" i="2"/>
  <c r="BH225" i="2"/>
  <c r="BG225" i="2"/>
  <c r="BF225" i="2"/>
  <c r="T225" i="2"/>
  <c r="R225" i="2"/>
  <c r="P225" i="2"/>
  <c r="BI221" i="2"/>
  <c r="BH221" i="2"/>
  <c r="BG221" i="2"/>
  <c r="BF221" i="2"/>
  <c r="T221" i="2"/>
  <c r="R221" i="2"/>
  <c r="P221" i="2"/>
  <c r="BI220" i="2"/>
  <c r="BH220" i="2"/>
  <c r="BG220" i="2"/>
  <c r="BF220" i="2"/>
  <c r="T220" i="2"/>
  <c r="R220" i="2"/>
  <c r="P220" i="2"/>
  <c r="BI216" i="2"/>
  <c r="BH216" i="2"/>
  <c r="BG216" i="2"/>
  <c r="BF216" i="2"/>
  <c r="T216" i="2"/>
  <c r="R216" i="2"/>
  <c r="P216" i="2"/>
  <c r="BI172" i="2"/>
  <c r="BH172" i="2"/>
  <c r="BG172" i="2"/>
  <c r="BF172" i="2"/>
  <c r="T172" i="2"/>
  <c r="R172" i="2"/>
  <c r="P172" i="2"/>
  <c r="BI169" i="2"/>
  <c r="BH169" i="2"/>
  <c r="BG169" i="2"/>
  <c r="BF169" i="2"/>
  <c r="T169" i="2"/>
  <c r="R169" i="2"/>
  <c r="P169" i="2"/>
  <c r="BI159" i="2"/>
  <c r="BH159" i="2"/>
  <c r="BG159" i="2"/>
  <c r="BF159" i="2"/>
  <c r="T159" i="2"/>
  <c r="T158" i="2" s="1"/>
  <c r="R159" i="2"/>
  <c r="R158" i="2" s="1"/>
  <c r="P159" i="2"/>
  <c r="P158" i="2" s="1"/>
  <c r="J127" i="2"/>
  <c r="F127" i="2"/>
  <c r="J126" i="2"/>
  <c r="F126" i="2"/>
  <c r="F124" i="2"/>
  <c r="E122" i="2"/>
  <c r="J94" i="2"/>
  <c r="F94" i="2"/>
  <c r="J93" i="2"/>
  <c r="F93" i="2"/>
  <c r="F91" i="2"/>
  <c r="E89" i="2"/>
  <c r="J14" i="2"/>
  <c r="J91" i="2" s="1"/>
  <c r="E7" i="2"/>
  <c r="E118" i="2" s="1"/>
  <c r="L90" i="1"/>
  <c r="AM90" i="1"/>
  <c r="AM89" i="1"/>
  <c r="L89" i="1"/>
  <c r="AM87" i="1"/>
  <c r="L87" i="1"/>
  <c r="L85" i="1"/>
  <c r="L84" i="1"/>
  <c r="J384" i="6"/>
  <c r="BK383" i="6"/>
  <c r="J383" i="6"/>
  <c r="BK381" i="6"/>
  <c r="J381" i="6"/>
  <c r="BK377" i="6"/>
  <c r="J374" i="6"/>
  <c r="J371" i="6"/>
  <c r="BK369" i="6"/>
  <c r="BK365" i="6"/>
  <c r="J365" i="6"/>
  <c r="J362" i="6"/>
  <c r="BK360" i="6"/>
  <c r="BK350" i="6"/>
  <c r="J350" i="6"/>
  <c r="J349" i="6"/>
  <c r="J346" i="6"/>
  <c r="J345" i="6"/>
  <c r="BK335" i="6"/>
  <c r="BK331" i="6"/>
  <c r="BK330" i="6"/>
  <c r="BK329" i="6"/>
  <c r="J323" i="6"/>
  <c r="J320" i="6"/>
  <c r="J319" i="6"/>
  <c r="BK316" i="6"/>
  <c r="J312" i="6"/>
  <c r="J305" i="6"/>
  <c r="J301" i="6"/>
  <c r="J296" i="6"/>
  <c r="BK295" i="6"/>
  <c r="J288" i="6"/>
  <c r="BK287" i="6"/>
  <c r="BK286" i="6"/>
  <c r="BK270" i="6"/>
  <c r="BK267" i="6"/>
  <c r="J266" i="6"/>
  <c r="BK261" i="6"/>
  <c r="J261" i="6"/>
  <c r="BK254" i="6"/>
  <c r="J254" i="6"/>
  <c r="BK251" i="6"/>
  <c r="J251" i="6"/>
  <c r="BK247" i="6"/>
  <c r="J247" i="6"/>
  <c r="BK244" i="6"/>
  <c r="J244" i="6"/>
  <c r="BK240" i="6"/>
  <c r="J240" i="6"/>
  <c r="BK237" i="6"/>
  <c r="J237" i="6"/>
  <c r="BK230" i="6"/>
  <c r="J230" i="6"/>
  <c r="BK229" i="6"/>
  <c r="J229" i="6"/>
  <c r="BK227" i="6"/>
  <c r="J227" i="6"/>
  <c r="BK223" i="6"/>
  <c r="J223" i="6"/>
  <c r="BK220" i="6"/>
  <c r="J220" i="6"/>
  <c r="BK217" i="6"/>
  <c r="J217" i="6"/>
  <c r="BK214" i="6"/>
  <c r="J214" i="6"/>
  <c r="BK210" i="6"/>
  <c r="J210" i="6"/>
  <c r="BK208" i="6"/>
  <c r="J208" i="6"/>
  <c r="BK205" i="6"/>
  <c r="J205" i="6"/>
  <c r="BK202" i="6"/>
  <c r="J202" i="6"/>
  <c r="BK198" i="6"/>
  <c r="J198" i="6"/>
  <c r="BK195" i="6"/>
  <c r="J195" i="6"/>
  <c r="BK190" i="6"/>
  <c r="J190" i="6"/>
  <c r="BK185" i="6"/>
  <c r="J185" i="6"/>
  <c r="BK179" i="6"/>
  <c r="BK173" i="6"/>
  <c r="J170" i="6"/>
  <c r="BK160" i="6"/>
  <c r="BK158" i="6"/>
  <c r="J151" i="6"/>
  <c r="BK145" i="6"/>
  <c r="BK148" i="5"/>
  <c r="J136" i="5"/>
  <c r="BK304" i="4"/>
  <c r="J304" i="4"/>
  <c r="J303" i="4"/>
  <c r="J301" i="4"/>
  <c r="J294" i="4"/>
  <c r="BK290" i="4"/>
  <c r="BK289" i="4"/>
  <c r="J286" i="4"/>
  <c r="BK285" i="4"/>
  <c r="BK284" i="4"/>
  <c r="BK283" i="4"/>
  <c r="J283" i="4"/>
  <c r="J280" i="4"/>
  <c r="BK278" i="4"/>
  <c r="J275" i="4"/>
  <c r="J273" i="4"/>
  <c r="J270" i="4"/>
  <c r="BK267" i="4"/>
  <c r="J266" i="4"/>
  <c r="J265" i="4"/>
  <c r="J264" i="4"/>
  <c r="BK263" i="4"/>
  <c r="J262" i="4"/>
  <c r="J256" i="4"/>
  <c r="J250" i="4"/>
  <c r="J225" i="4"/>
  <c r="BK224" i="4"/>
  <c r="J222" i="4"/>
  <c r="J215" i="4"/>
  <c r="BK206" i="4"/>
  <c r="J190" i="4"/>
  <c r="J168" i="4"/>
  <c r="J165" i="4"/>
  <c r="J162" i="4"/>
  <c r="J154" i="4"/>
  <c r="BK138" i="4"/>
  <c r="BK133" i="4"/>
  <c r="J302" i="3"/>
  <c r="BK297" i="3"/>
  <c r="BK291" i="3"/>
  <c r="J290" i="3"/>
  <c r="BK287" i="3"/>
  <c r="J286" i="3"/>
  <c r="BK283" i="3"/>
  <c r="J279" i="3"/>
  <c r="BK276" i="3"/>
  <c r="J275" i="3"/>
  <c r="J274" i="3"/>
  <c r="J272" i="3"/>
  <c r="J270" i="3"/>
  <c r="J269" i="3"/>
  <c r="J268" i="3"/>
  <c r="J265" i="3"/>
  <c r="BK264" i="3"/>
  <c r="BK258" i="3"/>
  <c r="BK253" i="3"/>
  <c r="BK247" i="3"/>
  <c r="BK245" i="3"/>
  <c r="J236" i="3"/>
  <c r="BK233" i="3"/>
  <c r="J220" i="3"/>
  <c r="J219" i="3"/>
  <c r="J196" i="3"/>
  <c r="J190" i="3"/>
  <c r="J187" i="3"/>
  <c r="BK183" i="3"/>
  <c r="BK178" i="3"/>
  <c r="J173" i="3"/>
  <c r="BK167" i="3"/>
  <c r="J161" i="3"/>
  <c r="J153" i="3"/>
  <c r="BK148" i="3"/>
  <c r="J146" i="3"/>
  <c r="J144" i="3"/>
  <c r="J139" i="3"/>
  <c r="BK134" i="3"/>
  <c r="J275" i="2"/>
  <c r="BK271" i="2"/>
  <c r="J255" i="2"/>
  <c r="BK249" i="2"/>
  <c r="BK240" i="2"/>
  <c r="BK239" i="2"/>
  <c r="BK236" i="2"/>
  <c r="BK229" i="2"/>
  <c r="J225" i="2"/>
  <c r="BK220" i="2"/>
  <c r="BK216" i="2"/>
  <c r="BK172" i="2"/>
  <c r="BK169" i="2"/>
  <c r="J159" i="2"/>
  <c r="J158" i="2" s="1"/>
  <c r="AS95" i="1"/>
  <c r="J357" i="6"/>
  <c r="BK355" i="6"/>
  <c r="J355" i="6"/>
  <c r="BK352" i="6"/>
  <c r="J352" i="6"/>
  <c r="BK351" i="6"/>
  <c r="J351" i="6"/>
  <c r="BK349" i="6"/>
  <c r="BK347" i="6"/>
  <c r="BK345" i="6"/>
  <c r="J344" i="6"/>
  <c r="BK343" i="6"/>
  <c r="BK342" i="6"/>
  <c r="J331" i="6"/>
  <c r="BK326" i="6"/>
  <c r="BK322" i="6"/>
  <c r="BK321" i="6"/>
  <c r="BK320" i="6"/>
  <c r="BK319" i="6"/>
  <c r="BK311" i="6"/>
  <c r="J308" i="6"/>
  <c r="BK305" i="6"/>
  <c r="BK302" i="6"/>
  <c r="BK299" i="6"/>
  <c r="BK297" i="6"/>
  <c r="BK296" i="6"/>
  <c r="BK293" i="6"/>
  <c r="BK291" i="6"/>
  <c r="J287" i="6"/>
  <c r="J285" i="6"/>
  <c r="BK282" i="6"/>
  <c r="J280" i="6"/>
  <c r="BK277" i="6"/>
  <c r="J274" i="6"/>
  <c r="BK273" i="6"/>
  <c r="J267" i="6"/>
  <c r="BK257" i="6"/>
  <c r="J179" i="6"/>
  <c r="J175" i="6"/>
  <c r="J173" i="6"/>
  <c r="BK170" i="6"/>
  <c r="BK167" i="6"/>
  <c r="J160" i="6"/>
  <c r="J158" i="6"/>
  <c r="J154" i="6"/>
  <c r="BK144" i="6"/>
  <c r="J132" i="6"/>
  <c r="J162" i="5"/>
  <c r="J148" i="5"/>
  <c r="BK129" i="5"/>
  <c r="BK123" i="5"/>
  <c r="BK303" i="4"/>
  <c r="BK301" i="4"/>
  <c r="BK294" i="4"/>
  <c r="J289" i="4"/>
  <c r="BK286" i="4"/>
  <c r="J285" i="4"/>
  <c r="J284" i="4"/>
  <c r="J279" i="4"/>
  <c r="J278" i="4"/>
  <c r="BK274" i="4"/>
  <c r="BK273" i="4"/>
  <c r="BK270" i="4"/>
  <c r="BK265" i="4"/>
  <c r="BK260" i="4"/>
  <c r="BK257" i="4"/>
  <c r="J254" i="4"/>
  <c r="BK253" i="4"/>
  <c r="J245" i="4"/>
  <c r="BK241" i="4"/>
  <c r="BK238" i="4"/>
  <c r="J234" i="4"/>
  <c r="J226" i="4"/>
  <c r="J224" i="4"/>
  <c r="BK222" i="4"/>
  <c r="BK213" i="4"/>
  <c r="J209" i="4"/>
  <c r="J185" i="4"/>
  <c r="J180" i="4"/>
  <c r="BK165" i="4"/>
  <c r="BK152" i="4"/>
  <c r="J149" i="4"/>
  <c r="BK146" i="4"/>
  <c r="BK143" i="4"/>
  <c r="J138" i="4"/>
  <c r="J319" i="3"/>
  <c r="J318" i="3"/>
  <c r="BK316" i="3"/>
  <c r="J308" i="3"/>
  <c r="J305" i="3"/>
  <c r="J250" i="3"/>
  <c r="J249" i="3"/>
  <c r="J245" i="3"/>
  <c r="J233" i="3"/>
  <c r="J229" i="3"/>
  <c r="J212" i="3"/>
  <c r="J151" i="3"/>
  <c r="J148" i="3"/>
  <c r="J134" i="3"/>
  <c r="J320" i="2"/>
  <c r="BK285" i="2"/>
  <c r="BK255" i="2"/>
  <c r="J248" i="2"/>
  <c r="J246" i="2"/>
  <c r="J240" i="2"/>
  <c r="BK221" i="2"/>
  <c r="J220" i="2"/>
  <c r="J216" i="2"/>
  <c r="AS98" i="1"/>
  <c r="J347" i="6"/>
  <c r="BK346" i="6"/>
  <c r="BK339" i="6"/>
  <c r="J335" i="6"/>
  <c r="J330" i="6"/>
  <c r="J329" i="6"/>
  <c r="J326" i="6"/>
  <c r="J322" i="6"/>
  <c r="J321" i="6"/>
  <c r="J311" i="6"/>
  <c r="BK301" i="6"/>
  <c r="BK300" i="6"/>
  <c r="BK298" i="6"/>
  <c r="J295" i="6"/>
  <c r="BK294" i="6"/>
  <c r="J293" i="6"/>
  <c r="J292" i="6"/>
  <c r="BK288" i="6"/>
  <c r="J277" i="6"/>
  <c r="BK274" i="6"/>
  <c r="J273" i="6"/>
  <c r="J257" i="6"/>
  <c r="J167" i="6"/>
  <c r="BK154" i="6"/>
  <c r="BK151" i="6"/>
  <c r="BK148" i="6"/>
  <c r="J145" i="6"/>
  <c r="J137" i="6"/>
  <c r="BK132" i="6"/>
  <c r="BK171" i="5"/>
  <c r="BK136" i="5"/>
  <c r="J123" i="5"/>
  <c r="BK280" i="4"/>
  <c r="BK279" i="4"/>
  <c r="BK275" i="4"/>
  <c r="J274" i="4"/>
  <c r="J267" i="4"/>
  <c r="BK256" i="4"/>
  <c r="J252" i="4"/>
  <c r="BK245" i="4"/>
  <c r="J241" i="4"/>
  <c r="BK226" i="4"/>
  <c r="BK225" i="4"/>
  <c r="J219" i="4"/>
  <c r="BK209" i="4"/>
  <c r="J206" i="4"/>
  <c r="BK203" i="4"/>
  <c r="BK199" i="4"/>
  <c r="J193" i="4"/>
  <c r="BK174" i="4"/>
  <c r="BK170" i="4"/>
  <c r="BK168" i="4"/>
  <c r="J152" i="4"/>
  <c r="BK149" i="4"/>
  <c r="BK319" i="3"/>
  <c r="BK318" i="3"/>
  <c r="BK302" i="3"/>
  <c r="J298" i="3"/>
  <c r="J294" i="3"/>
  <c r="J282" i="3"/>
  <c r="BK275" i="3"/>
  <c r="J273" i="3"/>
  <c r="BK272" i="3"/>
  <c r="BK269" i="3"/>
  <c r="J267" i="3"/>
  <c r="J247" i="3"/>
  <c r="J240" i="3"/>
  <c r="BK229" i="3"/>
  <c r="BK221" i="3"/>
  <c r="BK220" i="3"/>
  <c r="BK219" i="3"/>
  <c r="BK216" i="3"/>
  <c r="J216" i="3"/>
  <c r="BK212" i="3"/>
  <c r="J210" i="3"/>
  <c r="J206" i="3"/>
  <c r="J203" i="3"/>
  <c r="J200" i="3"/>
  <c r="BK187" i="3"/>
  <c r="J183" i="3"/>
  <c r="J178" i="3"/>
  <c r="BK169" i="3"/>
  <c r="J167" i="3"/>
  <c r="BK164" i="3"/>
  <c r="BK161" i="3"/>
  <c r="BK146" i="3"/>
  <c r="J316" i="2"/>
  <c r="BK297" i="2"/>
  <c r="BK246" i="2"/>
  <c r="J244" i="2"/>
  <c r="J236" i="2"/>
  <c r="J172" i="2"/>
  <c r="BK384" i="6"/>
  <c r="J377" i="6"/>
  <c r="BK374" i="6"/>
  <c r="BK371" i="6"/>
  <c r="BK370" i="6"/>
  <c r="J370" i="6"/>
  <c r="J369" i="6"/>
  <c r="BK362" i="6"/>
  <c r="J360" i="6"/>
  <c r="BK357" i="6"/>
  <c r="BK344" i="6"/>
  <c r="J343" i="6"/>
  <c r="J342" i="6"/>
  <c r="J339" i="6"/>
  <c r="BK323" i="6"/>
  <c r="J316" i="6"/>
  <c r="BK312" i="6"/>
  <c r="BK308" i="6"/>
  <c r="J302" i="6"/>
  <c r="J300" i="6"/>
  <c r="J299" i="6"/>
  <c r="J298" i="6"/>
  <c r="J297" i="6"/>
  <c r="J294" i="6"/>
  <c r="BK292" i="6"/>
  <c r="J291" i="6"/>
  <c r="J286" i="6"/>
  <c r="BK285" i="6"/>
  <c r="J282" i="6"/>
  <c r="BK280" i="6"/>
  <c r="J270" i="6"/>
  <c r="BK266" i="6"/>
  <c r="BK175" i="6"/>
  <c r="J148" i="6"/>
  <c r="J144" i="6"/>
  <c r="BK137" i="6"/>
  <c r="J171" i="5"/>
  <c r="BK162" i="5"/>
  <c r="J129" i="5"/>
  <c r="J290" i="4"/>
  <c r="BK266" i="4"/>
  <c r="BK264" i="4"/>
  <c r="J263" i="4"/>
  <c r="BK262" i="4"/>
  <c r="J260" i="4"/>
  <c r="J257" i="4"/>
  <c r="BK254" i="4"/>
  <c r="J253" i="4"/>
  <c r="BK252" i="4"/>
  <c r="BK250" i="4"/>
  <c r="J238" i="4"/>
  <c r="BK234" i="4"/>
  <c r="BK219" i="4"/>
  <c r="BK215" i="4"/>
  <c r="J213" i="4"/>
  <c r="J203" i="4"/>
  <c r="J199" i="4"/>
  <c r="BK193" i="4"/>
  <c r="BK190" i="4"/>
  <c r="BK185" i="4"/>
  <c r="BK180" i="4"/>
  <c r="J174" i="4"/>
  <c r="J170" i="4"/>
  <c r="BK162" i="4"/>
  <c r="BK154" i="4"/>
  <c r="J146" i="4"/>
  <c r="J143" i="4"/>
  <c r="J133" i="4"/>
  <c r="BK320" i="3"/>
  <c r="J320" i="3"/>
  <c r="J316" i="3"/>
  <c r="BK308" i="3"/>
  <c r="BK305" i="3"/>
  <c r="BK298" i="3"/>
  <c r="J297" i="3"/>
  <c r="BK294" i="3"/>
  <c r="J291" i="3"/>
  <c r="BK290" i="3"/>
  <c r="J287" i="3"/>
  <c r="BK286" i="3"/>
  <c r="J283" i="3"/>
  <c r="BK282" i="3"/>
  <c r="BK279" i="3"/>
  <c r="J276" i="3"/>
  <c r="BK274" i="3"/>
  <c r="BK273" i="3"/>
  <c r="BK270" i="3"/>
  <c r="BK268" i="3"/>
  <c r="BK267" i="3"/>
  <c r="BK265" i="3"/>
  <c r="J264" i="3"/>
  <c r="J258" i="3"/>
  <c r="J253" i="3"/>
  <c r="BK250" i="3"/>
  <c r="BK249" i="3"/>
  <c r="BK240" i="3"/>
  <c r="BK236" i="3"/>
  <c r="J221" i="3"/>
  <c r="BK210" i="3"/>
  <c r="BK206" i="3"/>
  <c r="BK203" i="3"/>
  <c r="BK200" i="3"/>
  <c r="BK196" i="3"/>
  <c r="BK190" i="3"/>
  <c r="BK173" i="3"/>
  <c r="J169" i="3"/>
  <c r="J164" i="3"/>
  <c r="BK153" i="3"/>
  <c r="BK151" i="3"/>
  <c r="BK144" i="3"/>
  <c r="BK139" i="3"/>
  <c r="BK320" i="2"/>
  <c r="BK316" i="2"/>
  <c r="J297" i="2"/>
  <c r="J285" i="2"/>
  <c r="BK275" i="2"/>
  <c r="J271" i="2"/>
  <c r="J249" i="2"/>
  <c r="BK248" i="2"/>
  <c r="BK244" i="2"/>
  <c r="J239" i="2"/>
  <c r="J229" i="2"/>
  <c r="J228" i="2" s="1"/>
  <c r="BK225" i="2"/>
  <c r="J221" i="2"/>
  <c r="J169" i="2"/>
  <c r="BK159" i="2"/>
  <c r="J235" i="2" l="1"/>
  <c r="J234" i="2" s="1"/>
  <c r="J247" i="2"/>
  <c r="J165" i="2"/>
  <c r="J184" i="2"/>
  <c r="BB93" i="7"/>
  <c r="J93" i="7" s="1"/>
  <c r="J59" i="7" s="1"/>
  <c r="J83" i="7"/>
  <c r="J57" i="7" s="1"/>
  <c r="BB82" i="7"/>
  <c r="J82" i="7" s="1"/>
  <c r="R165" i="2"/>
  <c r="R184" i="2"/>
  <c r="R177" i="2" s="1"/>
  <c r="P235" i="2"/>
  <c r="P234" i="2" s="1"/>
  <c r="P247" i="2"/>
  <c r="R133" i="3"/>
  <c r="P205" i="3"/>
  <c r="P211" i="3"/>
  <c r="P232" i="3"/>
  <c r="R244" i="3"/>
  <c r="T301" i="3"/>
  <c r="BK317" i="3"/>
  <c r="J317" i="3" s="1"/>
  <c r="J109" i="3" s="1"/>
  <c r="T317" i="3"/>
  <c r="P132" i="4"/>
  <c r="P202" i="4"/>
  <c r="BK214" i="4"/>
  <c r="J214" i="4" s="1"/>
  <c r="J103" i="4" s="1"/>
  <c r="BK237" i="4"/>
  <c r="J237" i="4"/>
  <c r="J104" i="4" s="1"/>
  <c r="BK249" i="4"/>
  <c r="J249" i="4" s="1"/>
  <c r="J105" i="4" s="1"/>
  <c r="BK302" i="4"/>
  <c r="J302" i="4" s="1"/>
  <c r="J108" i="4" s="1"/>
  <c r="R302" i="4"/>
  <c r="R122" i="5"/>
  <c r="R121" i="5"/>
  <c r="P222" i="6"/>
  <c r="R222" i="6"/>
  <c r="BK236" i="6"/>
  <c r="J236" i="6" s="1"/>
  <c r="J103" i="6" s="1"/>
  <c r="R236" i="6"/>
  <c r="T236" i="6"/>
  <c r="BK265" i="6"/>
  <c r="J265" i="6" s="1"/>
  <c r="J104" i="6" s="1"/>
  <c r="P265" i="6"/>
  <c r="R265" i="6"/>
  <c r="T265" i="6"/>
  <c r="R368" i="6"/>
  <c r="P382" i="6"/>
  <c r="P165" i="2"/>
  <c r="P184" i="2"/>
  <c r="P177" i="2" s="1"/>
  <c r="R235" i="2"/>
  <c r="R234" i="2" s="1"/>
  <c r="T247" i="2"/>
  <c r="T133" i="3"/>
  <c r="BK199" i="3"/>
  <c r="J199" i="3" s="1"/>
  <c r="J101" i="3" s="1"/>
  <c r="P199" i="3"/>
  <c r="R199" i="3"/>
  <c r="T199" i="3"/>
  <c r="R205" i="3"/>
  <c r="T211" i="3"/>
  <c r="T232" i="3"/>
  <c r="T244" i="3"/>
  <c r="BK132" i="4"/>
  <c r="BK202" i="4"/>
  <c r="J202" i="4" s="1"/>
  <c r="J101" i="4" s="1"/>
  <c r="T202" i="4"/>
  <c r="R208" i="4"/>
  <c r="P214" i="4"/>
  <c r="R237" i="4"/>
  <c r="P249" i="4"/>
  <c r="BK122" i="5"/>
  <c r="J122" i="5" s="1"/>
  <c r="J99" i="5" s="1"/>
  <c r="BK368" i="6"/>
  <c r="J368" i="6"/>
  <c r="J105" i="6" s="1"/>
  <c r="R382" i="6"/>
  <c r="BK184" i="2"/>
  <c r="BK235" i="2"/>
  <c r="J107" i="2" s="1"/>
  <c r="T235" i="2"/>
  <c r="T234" i="2" s="1"/>
  <c r="R247" i="2"/>
  <c r="BK133" i="3"/>
  <c r="J133" i="3"/>
  <c r="J100" i="3" s="1"/>
  <c r="BK205" i="3"/>
  <c r="J205" i="3" s="1"/>
  <c r="J102" i="3" s="1"/>
  <c r="BK211" i="3"/>
  <c r="J211" i="3" s="1"/>
  <c r="J103" i="3" s="1"/>
  <c r="BK232" i="3"/>
  <c r="J232" i="3"/>
  <c r="J104" i="3" s="1"/>
  <c r="BK244" i="3"/>
  <c r="J244" i="3" s="1"/>
  <c r="J105" i="3" s="1"/>
  <c r="BK301" i="3"/>
  <c r="J301" i="3" s="1"/>
  <c r="J106" i="3" s="1"/>
  <c r="P301" i="3"/>
  <c r="P317" i="3"/>
  <c r="T132" i="4"/>
  <c r="R202" i="4"/>
  <c r="P208" i="4"/>
  <c r="T214" i="4"/>
  <c r="P237" i="4"/>
  <c r="R249" i="4"/>
  <c r="P302" i="4"/>
  <c r="T122" i="5"/>
  <c r="T121" i="5" s="1"/>
  <c r="BK131" i="6"/>
  <c r="J131" i="6" s="1"/>
  <c r="J100" i="6" s="1"/>
  <c r="P131" i="6"/>
  <c r="R131" i="6"/>
  <c r="T222" i="6"/>
  <c r="P236" i="6"/>
  <c r="T368" i="6"/>
  <c r="BK382" i="6"/>
  <c r="J382" i="6"/>
  <c r="J107" i="6" s="1"/>
  <c r="BK165" i="2"/>
  <c r="J102" i="2" s="1"/>
  <c r="T165" i="2"/>
  <c r="T184" i="2"/>
  <c r="BK247" i="2"/>
  <c r="J108" i="2" s="1"/>
  <c r="P133" i="3"/>
  <c r="T205" i="3"/>
  <c r="R211" i="3"/>
  <c r="R232" i="3"/>
  <c r="P244" i="3"/>
  <c r="R301" i="3"/>
  <c r="R317" i="3"/>
  <c r="R132" i="4"/>
  <c r="BK208" i="4"/>
  <c r="J208" i="4" s="1"/>
  <c r="J102" i="4" s="1"/>
  <c r="T208" i="4"/>
  <c r="R214" i="4"/>
  <c r="T237" i="4"/>
  <c r="T249" i="4"/>
  <c r="T302" i="4"/>
  <c r="P122" i="5"/>
  <c r="P121" i="5" s="1"/>
  <c r="AU100" i="1" s="1"/>
  <c r="T131" i="6"/>
  <c r="BK216" i="6"/>
  <c r="J216" i="6"/>
  <c r="J101" i="6" s="1"/>
  <c r="P216" i="6"/>
  <c r="R216" i="6"/>
  <c r="T216" i="6"/>
  <c r="BK222" i="6"/>
  <c r="J222" i="6" s="1"/>
  <c r="J102" i="6" s="1"/>
  <c r="P368" i="6"/>
  <c r="T382" i="6"/>
  <c r="BE172" i="2"/>
  <c r="BE316" i="2"/>
  <c r="BE320" i="2"/>
  <c r="BK158" i="2"/>
  <c r="J91" i="3"/>
  <c r="BE146" i="3"/>
  <c r="BE167" i="3"/>
  <c r="BE178" i="3"/>
  <c r="BE187" i="3"/>
  <c r="BE196" i="3"/>
  <c r="BE229" i="3"/>
  <c r="BE245" i="3"/>
  <c r="BE253" i="3"/>
  <c r="BE265" i="3"/>
  <c r="BE269" i="3"/>
  <c r="BE273" i="3"/>
  <c r="BE276" i="3"/>
  <c r="BE279" i="3"/>
  <c r="BE287" i="3"/>
  <c r="BE319" i="3"/>
  <c r="BE320" i="3"/>
  <c r="E85" i="4"/>
  <c r="BE133" i="4"/>
  <c r="BE152" i="4"/>
  <c r="BE165" i="4"/>
  <c r="BE206" i="4"/>
  <c r="BE222" i="4"/>
  <c r="BE225" i="4"/>
  <c r="BE226" i="4"/>
  <c r="BE238" i="4"/>
  <c r="BE245" i="4"/>
  <c r="BE254" i="4"/>
  <c r="BE256" i="4"/>
  <c r="BE265" i="4"/>
  <c r="BE301" i="4"/>
  <c r="BK293" i="4"/>
  <c r="J293" i="4"/>
  <c r="J106" i="4" s="1"/>
  <c r="BE123" i="5"/>
  <c r="BE136" i="5"/>
  <c r="BE144" i="6"/>
  <c r="BE154" i="6"/>
  <c r="BE160" i="6"/>
  <c r="BE257" i="6"/>
  <c r="BE277" i="6"/>
  <c r="BE287" i="6"/>
  <c r="BE291" i="6"/>
  <c r="BE295" i="6"/>
  <c r="BE299" i="6"/>
  <c r="BE319" i="6"/>
  <c r="BE320" i="6"/>
  <c r="BE330" i="6"/>
  <c r="BE335" i="6"/>
  <c r="BE345" i="6"/>
  <c r="BE357" i="6"/>
  <c r="BE362" i="6"/>
  <c r="BE365" i="6"/>
  <c r="BE370" i="6"/>
  <c r="BE371" i="6"/>
  <c r="BE374" i="6"/>
  <c r="BE377" i="6"/>
  <c r="E85" i="2"/>
  <c r="J124" i="2"/>
  <c r="BE159" i="2"/>
  <c r="BE216" i="2"/>
  <c r="BE220" i="2"/>
  <c r="BE221" i="2"/>
  <c r="BE236" i="2"/>
  <c r="BE244" i="2"/>
  <c r="BE246" i="2"/>
  <c r="BE248" i="2"/>
  <c r="BE249" i="2"/>
  <c r="BE255" i="2"/>
  <c r="BE271" i="2"/>
  <c r="E119" i="3"/>
  <c r="BE139" i="3"/>
  <c r="BE148" i="3"/>
  <c r="BE151" i="3"/>
  <c r="BE173" i="3"/>
  <c r="BE183" i="3"/>
  <c r="BE203" i="3"/>
  <c r="BE210" i="3"/>
  <c r="BE212" i="3"/>
  <c r="BE216" i="3"/>
  <c r="BE233" i="3"/>
  <c r="BE247" i="3"/>
  <c r="BE250" i="3"/>
  <c r="BE258" i="3"/>
  <c r="BE291" i="3"/>
  <c r="BE294" i="3"/>
  <c r="BE305" i="3"/>
  <c r="BE308" i="3"/>
  <c r="BK307" i="3"/>
  <c r="J307" i="3" s="1"/>
  <c r="J107" i="3" s="1"/>
  <c r="BE138" i="4"/>
  <c r="BE143" i="4"/>
  <c r="BE162" i="4"/>
  <c r="BE185" i="4"/>
  <c r="BE213" i="4"/>
  <c r="BE219" i="4"/>
  <c r="BE234" i="4"/>
  <c r="BE250" i="4"/>
  <c r="BE253" i="4"/>
  <c r="BE257" i="4"/>
  <c r="BE260" i="4"/>
  <c r="BE263" i="4"/>
  <c r="BE273" i="4"/>
  <c r="J91" i="5"/>
  <c r="BE148" i="5"/>
  <c r="BE158" i="6"/>
  <c r="BE173" i="6"/>
  <c r="BE261" i="6"/>
  <c r="BE273" i="6"/>
  <c r="BE282" i="6"/>
  <c r="BE285" i="6"/>
  <c r="BE293" i="6"/>
  <c r="BE296" i="6"/>
  <c r="BE302" i="6"/>
  <c r="BE305" i="6"/>
  <c r="BE316" i="6"/>
  <c r="BE323" i="6"/>
  <c r="BE331" i="6"/>
  <c r="BE344" i="6"/>
  <c r="BE169" i="2"/>
  <c r="BE225" i="2"/>
  <c r="BE229" i="2"/>
  <c r="BE239" i="2"/>
  <c r="BE240" i="2"/>
  <c r="BE297" i="2"/>
  <c r="BK228" i="2"/>
  <c r="J105" i="2" s="1"/>
  <c r="BE134" i="3"/>
  <c r="BE144" i="3"/>
  <c r="BE153" i="3"/>
  <c r="BE161" i="3"/>
  <c r="BE169" i="3"/>
  <c r="BE219" i="3"/>
  <c r="BE220" i="3"/>
  <c r="BE236" i="3"/>
  <c r="BE297" i="3"/>
  <c r="BE302" i="3"/>
  <c r="BE318" i="3"/>
  <c r="BK315" i="3"/>
  <c r="J315" i="3" s="1"/>
  <c r="J108" i="3" s="1"/>
  <c r="J91" i="4"/>
  <c r="BE154" i="4"/>
  <c r="BE168" i="4"/>
  <c r="BE174" i="4"/>
  <c r="BE190" i="4"/>
  <c r="BE203" i="4"/>
  <c r="BE224" i="4"/>
  <c r="BE262" i="4"/>
  <c r="BE264" i="4"/>
  <c r="BE266" i="4"/>
  <c r="BE267" i="4"/>
  <c r="BE283" i="4"/>
  <c r="BE285" i="4"/>
  <c r="BE294" i="4"/>
  <c r="BK300" i="4"/>
  <c r="J300" i="4"/>
  <c r="J107" i="4"/>
  <c r="BE162" i="5"/>
  <c r="E85" i="6"/>
  <c r="J123" i="6"/>
  <c r="BE132" i="6"/>
  <c r="BE148" i="6"/>
  <c r="BE267" i="6"/>
  <c r="BE270" i="6"/>
  <c r="BE280" i="6"/>
  <c r="BE297" i="6"/>
  <c r="BE301" i="6"/>
  <c r="BE322" i="6"/>
  <c r="BE329" i="6"/>
  <c r="BE346" i="6"/>
  <c r="BE351" i="6"/>
  <c r="BE352" i="6"/>
  <c r="BE355" i="6"/>
  <c r="BK380" i="6"/>
  <c r="J380" i="6" s="1"/>
  <c r="J106" i="6" s="1"/>
  <c r="BE275" i="2"/>
  <c r="BE285" i="2"/>
  <c r="BE164" i="3"/>
  <c r="BE190" i="3"/>
  <c r="BE200" i="3"/>
  <c r="BE206" i="3"/>
  <c r="BE221" i="3"/>
  <c r="BE240" i="3"/>
  <c r="BE249" i="3"/>
  <c r="BE264" i="3"/>
  <c r="BE267" i="3"/>
  <c r="BE268" i="3"/>
  <c r="BE270" i="3"/>
  <c r="BE272" i="3"/>
  <c r="BE274" i="3"/>
  <c r="BE275" i="3"/>
  <c r="BE282" i="3"/>
  <c r="BE283" i="3"/>
  <c r="BE286" i="3"/>
  <c r="BE290" i="3"/>
  <c r="BE298" i="3"/>
  <c r="BE316" i="3"/>
  <c r="BE146" i="4"/>
  <c r="BE149" i="4"/>
  <c r="BE170" i="4"/>
  <c r="BE180" i="4"/>
  <c r="BE193" i="4"/>
  <c r="BE199" i="4"/>
  <c r="BE209" i="4"/>
  <c r="BE215" i="4"/>
  <c r="BE241" i="4"/>
  <c r="BE252" i="4"/>
  <c r="BE270" i="4"/>
  <c r="BE274" i="4"/>
  <c r="BE275" i="4"/>
  <c r="BE278" i="4"/>
  <c r="BE279" i="4"/>
  <c r="BE280" i="4"/>
  <c r="BE284" i="4"/>
  <c r="BE286" i="4"/>
  <c r="BE289" i="4"/>
  <c r="BE290" i="4"/>
  <c r="BE303" i="4"/>
  <c r="BE304" i="4"/>
  <c r="E85" i="5"/>
  <c r="BE129" i="5"/>
  <c r="BE171" i="5"/>
  <c r="BE137" i="6"/>
  <c r="BE145" i="6"/>
  <c r="BE151" i="6"/>
  <c r="BE167" i="6"/>
  <c r="BE170" i="6"/>
  <c r="BE175" i="6"/>
  <c r="BE179" i="6"/>
  <c r="BE185" i="6"/>
  <c r="BE190" i="6"/>
  <c r="BE195" i="6"/>
  <c r="BE198" i="6"/>
  <c r="BE202" i="6"/>
  <c r="BE205" i="6"/>
  <c r="BE208" i="6"/>
  <c r="BE210" i="6"/>
  <c r="BE214" i="6"/>
  <c r="BE217" i="6"/>
  <c r="BE220" i="6"/>
  <c r="BE223" i="6"/>
  <c r="BE227" i="6"/>
  <c r="BE229" i="6"/>
  <c r="BE230" i="6"/>
  <c r="BE237" i="6"/>
  <c r="BE240" i="6"/>
  <c r="BE244" i="6"/>
  <c r="BE247" i="6"/>
  <c r="BE251" i="6"/>
  <c r="BE254" i="6"/>
  <c r="BE266" i="6"/>
  <c r="BE274" i="6"/>
  <c r="BE286" i="6"/>
  <c r="BE288" i="6"/>
  <c r="BE292" i="6"/>
  <c r="BE294" i="6"/>
  <c r="BE298" i="6"/>
  <c r="BE300" i="6"/>
  <c r="BE308" i="6"/>
  <c r="BE311" i="6"/>
  <c r="BE312" i="6"/>
  <c r="BE321" i="6"/>
  <c r="BE326" i="6"/>
  <c r="BE339" i="6"/>
  <c r="BE342" i="6"/>
  <c r="BE343" i="6"/>
  <c r="BE347" i="6"/>
  <c r="BE349" i="6"/>
  <c r="BE350" i="6"/>
  <c r="BE360" i="6"/>
  <c r="BE369" i="6"/>
  <c r="BE381" i="6"/>
  <c r="BE383" i="6"/>
  <c r="BE384" i="6"/>
  <c r="F38" i="2"/>
  <c r="BC96" i="1" s="1"/>
  <c r="F37" i="2"/>
  <c r="BB96" i="1" s="1"/>
  <c r="F36" i="3"/>
  <c r="BA97" i="1" s="1"/>
  <c r="J36" i="6"/>
  <c r="AW101" i="1" s="1"/>
  <c r="F39" i="4"/>
  <c r="BD99" i="1" s="1"/>
  <c r="F37" i="6"/>
  <c r="BB101" i="1" s="1"/>
  <c r="F38" i="5"/>
  <c r="BC100" i="1" s="1"/>
  <c r="F38" i="3"/>
  <c r="BC97" i="1" s="1"/>
  <c r="F36" i="4"/>
  <c r="BA99" i="1" s="1"/>
  <c r="F39" i="3"/>
  <c r="BD97" i="1" s="1"/>
  <c r="J36" i="4"/>
  <c r="AW99" i="1" s="1"/>
  <c r="F39" i="6"/>
  <c r="BD101" i="1" s="1"/>
  <c r="F39" i="2"/>
  <c r="BD96" i="1" s="1"/>
  <c r="J36" i="3"/>
  <c r="AW97" i="1"/>
  <c r="F36" i="5"/>
  <c r="BA100" i="1" s="1"/>
  <c r="F39" i="5"/>
  <c r="BD100" i="1" s="1"/>
  <c r="F36" i="6"/>
  <c r="BA101" i="1" s="1"/>
  <c r="J36" i="2"/>
  <c r="AW96" i="1" s="1"/>
  <c r="F37" i="3"/>
  <c r="BB97" i="1" s="1"/>
  <c r="AS94" i="1"/>
  <c r="F38" i="4"/>
  <c r="BC99" i="1" s="1"/>
  <c r="F37" i="5"/>
  <c r="BB100" i="1" s="1"/>
  <c r="J36" i="5"/>
  <c r="AW100" i="1" s="1"/>
  <c r="F38" i="6"/>
  <c r="BC101" i="1" s="1"/>
  <c r="F36" i="2"/>
  <c r="BA96" i="1" s="1"/>
  <c r="F37" i="4"/>
  <c r="BB99" i="1" s="1"/>
  <c r="R131" i="2" l="1"/>
  <c r="R130" i="2" s="1"/>
  <c r="T131" i="2"/>
  <c r="T177" i="2"/>
  <c r="T132" i="2" s="1"/>
  <c r="J104" i="2"/>
  <c r="BK177" i="2"/>
  <c r="P131" i="2"/>
  <c r="P130" i="2" s="1"/>
  <c r="AU96" i="1" s="1"/>
  <c r="J101" i="2"/>
  <c r="P132" i="2"/>
  <c r="R132" i="2"/>
  <c r="T130" i="2"/>
  <c r="T130" i="6"/>
  <c r="T129" i="6" s="1"/>
  <c r="J56" i="7"/>
  <c r="AG102" i="1" s="1"/>
  <c r="J27" i="7"/>
  <c r="R131" i="4"/>
  <c r="R130" i="4"/>
  <c r="P130" i="6"/>
  <c r="P129" i="6" s="1"/>
  <c r="AU101" i="1" s="1"/>
  <c r="T132" i="3"/>
  <c r="T131" i="3"/>
  <c r="T131" i="4"/>
  <c r="T130" i="4"/>
  <c r="P131" i="4"/>
  <c r="P130" i="4" s="1"/>
  <c r="AU99" i="1" s="1"/>
  <c r="R132" i="3"/>
  <c r="R131" i="3" s="1"/>
  <c r="R130" i="6"/>
  <c r="R129" i="6"/>
  <c r="P132" i="3"/>
  <c r="P131" i="3"/>
  <c r="AU97" i="1" s="1"/>
  <c r="BK131" i="4"/>
  <c r="J131" i="4" s="1"/>
  <c r="J99" i="4" s="1"/>
  <c r="BK234" i="2"/>
  <c r="BK121" i="5"/>
  <c r="J121" i="5" s="1"/>
  <c r="J32" i="5" s="1"/>
  <c r="AG100" i="1" s="1"/>
  <c r="BK132" i="3"/>
  <c r="J132" i="3" s="1"/>
  <c r="J99" i="3" s="1"/>
  <c r="J132" i="4"/>
  <c r="J100" i="4" s="1"/>
  <c r="BK131" i="2"/>
  <c r="BK130" i="6"/>
  <c r="J130" i="6" s="1"/>
  <c r="J99" i="6" s="1"/>
  <c r="F35" i="6"/>
  <c r="AZ101" i="1" s="1"/>
  <c r="F35" i="5"/>
  <c r="AZ100" i="1" s="1"/>
  <c r="BB98" i="1"/>
  <c r="AX98" i="1" s="1"/>
  <c r="BB95" i="1"/>
  <c r="AX95" i="1" s="1"/>
  <c r="BD98" i="1"/>
  <c r="J35" i="4"/>
  <c r="AV99" i="1" s="1"/>
  <c r="AT99" i="1" s="1"/>
  <c r="BC95" i="1"/>
  <c r="AY95" i="1" s="1"/>
  <c r="F35" i="2"/>
  <c r="AZ96" i="1" s="1"/>
  <c r="J35" i="6"/>
  <c r="AV101" i="1" s="1"/>
  <c r="AT101" i="1" s="1"/>
  <c r="BD95" i="1"/>
  <c r="J35" i="2"/>
  <c r="AV96" i="1" s="1"/>
  <c r="AT96" i="1" s="1"/>
  <c r="F35" i="4"/>
  <c r="AZ99" i="1" s="1"/>
  <c r="BA95" i="1"/>
  <c r="AW95" i="1" s="1"/>
  <c r="BA98" i="1"/>
  <c r="AW98" i="1" s="1"/>
  <c r="J35" i="3"/>
  <c r="AV97" i="1" s="1"/>
  <c r="AT97" i="1" s="1"/>
  <c r="J35" i="5"/>
  <c r="AV100" i="1" s="1"/>
  <c r="AT100" i="1" s="1"/>
  <c r="BC98" i="1"/>
  <c r="AY98" i="1" s="1"/>
  <c r="F35" i="3"/>
  <c r="AZ97" i="1" s="1"/>
  <c r="J99" i="2" l="1"/>
  <c r="J131" i="2"/>
  <c r="BK132" i="2"/>
  <c r="J106" i="2"/>
  <c r="AU95" i="1"/>
  <c r="AN102" i="1"/>
  <c r="BD94" i="1"/>
  <c r="W33" i="1" s="1"/>
  <c r="J41" i="5"/>
  <c r="BK131" i="3"/>
  <c r="J131" i="3"/>
  <c r="J98" i="3" s="1"/>
  <c r="BK130" i="4"/>
  <c r="J130" i="4" s="1"/>
  <c r="J32" i="4" s="1"/>
  <c r="AG99" i="1" s="1"/>
  <c r="AN99" i="1" s="1"/>
  <c r="BK130" i="2"/>
  <c r="J98" i="5"/>
  <c r="BK129" i="6"/>
  <c r="J129" i="6" s="1"/>
  <c r="J98" i="6" s="1"/>
  <c r="AN100" i="1"/>
  <c r="AZ95" i="1"/>
  <c r="AV95" i="1" s="1"/>
  <c r="AT95" i="1" s="1"/>
  <c r="AZ98" i="1"/>
  <c r="AV98" i="1" s="1"/>
  <c r="AT98" i="1" s="1"/>
  <c r="AU98" i="1"/>
  <c r="BA94" i="1"/>
  <c r="W30" i="1" s="1"/>
  <c r="BB94" i="1"/>
  <c r="AX94" i="1" s="1"/>
  <c r="BC94" i="1"/>
  <c r="W32" i="1" s="1"/>
  <c r="J98" i="2" l="1"/>
  <c r="J32" i="2" s="1"/>
  <c r="J98" i="4"/>
  <c r="J41" i="4"/>
  <c r="AU94" i="1"/>
  <c r="AW94" i="1"/>
  <c r="AK30" i="1" s="1"/>
  <c r="AY94" i="1"/>
  <c r="W31" i="1"/>
  <c r="J32" i="3"/>
  <c r="AG97" i="1" s="1"/>
  <c r="AN97" i="1" s="1"/>
  <c r="AZ94" i="1"/>
  <c r="W29" i="1" s="1"/>
  <c r="J32" i="6"/>
  <c r="AG101" i="1" s="1"/>
  <c r="AN101" i="1" s="1"/>
  <c r="J41" i="6" l="1"/>
  <c r="J41" i="3"/>
  <c r="AV94" i="1"/>
  <c r="AK29" i="1" s="1"/>
  <c r="AG98" i="1"/>
  <c r="AN98" i="1" l="1"/>
  <c r="AT94" i="1"/>
  <c r="AG96" i="1" l="1"/>
  <c r="AN96" i="1" l="1"/>
  <c r="AG95" i="1"/>
  <c r="J41" i="2"/>
  <c r="AG94" i="1" l="1"/>
  <c r="AN95" i="1"/>
  <c r="AK26" i="1" l="1"/>
  <c r="AK35" i="1" s="1"/>
  <c r="AN94" i="1"/>
</calcChain>
</file>

<file path=xl/sharedStrings.xml><?xml version="1.0" encoding="utf-8"?>
<sst xmlns="http://schemas.openxmlformats.org/spreadsheetml/2006/main" count="11054" uniqueCount="1358">
  <si>
    <t>Export Komplet</t>
  </si>
  <si>
    <t/>
  </si>
  <si>
    <t>2.0</t>
  </si>
  <si>
    <t>False</t>
  </si>
  <si>
    <t>{7c8b95f4-6424-454e-baf3-8e511873b4df}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</si>
  <si>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</si>
  <si>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</si>
  <si>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</si>
  <si>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</si>
  <si>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</si>
  <si>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</si>
  <si>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0,001</t>
  </si>
  <si>
    <t>Kód:</t>
  </si>
  <si>
    <t>20180121-C</t>
  </si>
  <si>
    <t>Stavba:</t>
  </si>
  <si>
    <t>Kosmonosy, obnova vodovodu a kanalizace - 2. etapa - část C</t>
  </si>
  <si>
    <t>KSO:</t>
  </si>
  <si>
    <t>CC-CZ:</t>
  </si>
  <si>
    <t>Místo:</t>
  </si>
  <si>
    <t>Kosmonosy</t>
  </si>
  <si>
    <t>Datum:</t>
  </si>
  <si>
    <t>29. 10. 2020</t>
  </si>
  <si>
    <t>Zadavatel:</t>
  </si>
  <si>
    <t>IČ:</t>
  </si>
  <si>
    <t>46356983</t>
  </si>
  <si>
    <t>Vodovody a kanalizace Mladá Boleslav, a.s.</t>
  </si>
  <si>
    <t>DIČ:</t>
  </si>
  <si>
    <t>CZ46356983</t>
  </si>
  <si>
    <t>Zhotovitel:</t>
  </si>
  <si>
    <t>Dle výběrového řízení</t>
  </si>
  <si>
    <t>Projektant:</t>
  </si>
  <si>
    <t>26003236</t>
  </si>
  <si>
    <t>ŠINDLAR s.r.o.</t>
  </si>
  <si>
    <t>CZ 260 03 236</t>
  </si>
  <si>
    <t>True</t>
  </si>
  <si>
    <t>Zpracovatel:</t>
  </si>
  <si>
    <t>Roman Bárta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</si>
  <si>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</si>
  <si>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</si>
  <si>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</si>
  <si>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</si>
  <si>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</si>
  <si>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</si>
  <si>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</si>
  <si>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</si>
  <si>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</si>
  <si>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</si>
  <si>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</si>
  <si>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</si>
  <si>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</si>
  <si>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</si>
  <si>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</si>
  <si>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</si>
  <si>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</si>
  <si>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</si>
  <si>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</si>
  <si>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</si>
  <si>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Zhotovitel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</si>
  <si>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</si>
  <si>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</si>
  <si>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</si>
  <si>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</si>
  <si>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</si>
  <si>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</si>
  <si>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</si>
  <si>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</si>
  <si>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</si>
  <si>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</si>
  <si>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</si>
  <si>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</si>
  <si>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</si>
  <si>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</si>
  <si>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</si>
  <si>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</si>
  <si>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</si>
  <si>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</si>
  <si>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</si>
  <si>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</si>
  <si>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</si>
  <si>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</si>
  <si>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</si>
  <si>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</si>
  <si>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</si>
  <si>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SO 04</t>
  </si>
  <si>
    <t>Ulice Zahradní</t>
  </si>
  <si>
    <t>STA</t>
  </si>
  <si>
    <t>1</t>
  </si>
  <si>
    <t>{00ec4751-9f65-4d33-aea3-20c465ad92ba}</t>
  </si>
  <si>
    <t>2</t>
  </si>
  <si>
    <t>/</t>
  </si>
  <si>
    <t>SO 4.1</t>
  </si>
  <si>
    <t>Lokální opravy kanalizačních řadů</t>
  </si>
  <si>
    <t>Soupis</t>
  </si>
  <si>
    <t>{8e10d386-a1f8-45f7-b670-aa4be0ac3d03}</t>
  </si>
  <si>
    <t>SO 4.2.</t>
  </si>
  <si>
    <t xml:space="preserve">Stoka E </t>
  </si>
  <si>
    <t>{0243e6c1-58b3-4c23-92f2-79c3ffcdaf12}</t>
  </si>
  <si>
    <t>SO 06</t>
  </si>
  <si>
    <t>Ulice Podzámecká</t>
  </si>
  <si>
    <t>{2c6871ab-9324-4b0e-8375-0ab374413eab}</t>
  </si>
  <si>
    <t>SO 6.1.2.</t>
  </si>
  <si>
    <t>Stoka G-2</t>
  </si>
  <si>
    <t>{c52da802-6eaa-4309-8c4a-a2cd5ac6ea60}</t>
  </si>
  <si>
    <t>SO 6.2.</t>
  </si>
  <si>
    <t>{8343218c-32dc-4465-8f6f-ba131758b883}</t>
  </si>
  <si>
    <t>SO 6.3.2.</t>
  </si>
  <si>
    <t>Vodovodní řad 10 - 2. etapa</t>
  </si>
  <si>
    <t>{cf6e271f-d79a-4710-99ae-4d6db3cd41f5}</t>
  </si>
  <si>
    <t>KRYCÍ LIST SOUPISU PRACÍ</t>
  </si>
  <si>
    <t>Objekt:</t>
  </si>
  <si>
    <t>SO 04 - Ulice Zahradní</t>
  </si>
  <si>
    <t>Soupis:</t>
  </si>
  <si>
    <t>SO 4.1 - Lokální opravy kanalizačních řadů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</si>
  <si>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</si>
  <si>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</si>
  <si>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</si>
  <si>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</si>
  <si>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</si>
  <si>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</si>
  <si>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3 - Svislé a kompletní konstrukce</t>
  </si>
  <si>
    <t xml:space="preserve">    4 - Vodorovné konstrukce</t>
  </si>
  <si>
    <t xml:space="preserve">    8 - Trubní vedení</t>
  </si>
  <si>
    <t xml:space="preserve">    9 - Ostatní konstrukce a práce, bourání</t>
  </si>
  <si>
    <t>PSV - Práce a dodávky PSV</t>
  </si>
  <si>
    <t xml:space="preserve">    715 - Izolace proti chemickým vlivům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</si>
  <si>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</si>
  <si>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</si>
  <si>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</si>
  <si>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</si>
  <si>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</si>
  <si>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</si>
  <si>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</si>
  <si>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</si>
  <si>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</si>
  <si>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</si>
  <si>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</si>
  <si>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</si>
  <si>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</si>
  <si>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</si>
  <si>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</si>
  <si>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</si>
  <si>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</si>
  <si>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3</t>
  </si>
  <si>
    <t>Svislé a kompletní konstrukce</t>
  </si>
  <si>
    <t>K</t>
  </si>
  <si>
    <t>359901211</t>
  </si>
  <si>
    <t>Monitoring stok (kamerový systém) jakékoli výšky nová kanalizace</t>
  </si>
  <si>
    <t>m</t>
  </si>
  <si>
    <t>CS ÚRS 2019 01</t>
  </si>
  <si>
    <t>4</t>
  </si>
  <si>
    <t>1428586736</t>
  </si>
  <si>
    <t>Vodorovné konstrukce</t>
  </si>
  <si>
    <t>452112111</t>
  </si>
  <si>
    <t>Osazení betonových dílců prstenců nebo rámů pod poklopy a mříže, výšky do 100 mm</t>
  </si>
  <si>
    <t>kus</t>
  </si>
  <si>
    <t>991756996</t>
  </si>
  <si>
    <t>VV</t>
  </si>
  <si>
    <t>5</t>
  </si>
  <si>
    <t>M</t>
  </si>
  <si>
    <t>PFB.1120101OZ</t>
  </si>
  <si>
    <t>Prstenec šachtový vyrovnávací (OZ) TBW-Q.1 63/6</t>
  </si>
  <si>
    <t>8</t>
  </si>
  <si>
    <t>-212508056</t>
  </si>
  <si>
    <t>Trubní vedení</t>
  </si>
  <si>
    <t>894204161</t>
  </si>
  <si>
    <t>Ostatní konstrukce na trubním vedení z prostého betonu žlaby šachet z prostého betonu tř. C 25/30, průřezu o poloměru do 500 mm</t>
  </si>
  <si>
    <t>m3</t>
  </si>
  <si>
    <t>-146537846</t>
  </si>
  <si>
    <t>dle TZ</t>
  </si>
  <si>
    <t>K98, K99</t>
  </si>
  <si>
    <t>2*PI*0,5*0,5*0,2</t>
  </si>
  <si>
    <t>-2*1,0*PI*0,2*0,2/2</t>
  </si>
  <si>
    <t>Součet</t>
  </si>
  <si>
    <t>899104112-R</t>
  </si>
  <si>
    <t>Osazení samonivelačních poklopů litinových a ocelových včetně rámů pro třídu zatížení D400, E600</t>
  </si>
  <si>
    <t>54558231</t>
  </si>
  <si>
    <t>17</t>
  </si>
  <si>
    <t>6</t>
  </si>
  <si>
    <t>5524103103</t>
  </si>
  <si>
    <t>Kanalizační poklop litinový, rám samonivelační, s logem provozovatele,  D 400  bez odvětrání</t>
  </si>
  <si>
    <t>-939011013</t>
  </si>
  <si>
    <t>7</t>
  </si>
  <si>
    <t>899302811</t>
  </si>
  <si>
    <t>Demontáž poklopů betonových a železobetonových včetně rámu, hmotnosti jednotlivě přes 50 do 100 kg</t>
  </si>
  <si>
    <t>957327851</t>
  </si>
  <si>
    <t>899501221</t>
  </si>
  <si>
    <t>Stupadla do šachet a drobných objektů ocelová s PE povlakem vidlicová pro přímé zabudování do hmoždinek</t>
  </si>
  <si>
    <t>2039114430</t>
  </si>
  <si>
    <t>K101</t>
  </si>
  <si>
    <t>9</t>
  </si>
  <si>
    <t>Ostatní konstrukce a práce, bourání</t>
  </si>
  <si>
    <t>936311111-R</t>
  </si>
  <si>
    <t>Zabetonování potrubí uloženého ve vynechaných otvorech  ve dně nebo ve stěnách nádrží, z betonu se zvýšenými nároky na prostředí o ploše otvoru do 0,25 m2</t>
  </si>
  <si>
    <t>1158512290</t>
  </si>
  <si>
    <t>utěsnění mezikruží stávající přípojky v šachtě 2232</t>
  </si>
  <si>
    <t>K96</t>
  </si>
  <si>
    <t>2*(PI*0,1*(0,11*0,11-0,085*0,085))</t>
  </si>
  <si>
    <t>PSV</t>
  </si>
  <si>
    <t>Práce a dodávky PSV</t>
  </si>
  <si>
    <t>715</t>
  </si>
  <si>
    <t>Izolace proti chemickým vlivům</t>
  </si>
  <si>
    <t>10</t>
  </si>
  <si>
    <t>715174012</t>
  </si>
  <si>
    <t>Provedení izolace stavebních konstrukcí speciální  obklady nádrží, kanálů nebo šachet do tmelů, s úpravou spár čedičovými tl. 25 až 40 mm</t>
  </si>
  <si>
    <t>m2</t>
  </si>
  <si>
    <t>16</t>
  </si>
  <si>
    <t>1741457833</t>
  </si>
  <si>
    <t>2*PI*0,5*0,5</t>
  </si>
  <si>
    <t>11</t>
  </si>
  <si>
    <t>63231008</t>
  </si>
  <si>
    <t>žlaby z taveného čediče poloviční dl 500mm tl 20mm D 400mm</t>
  </si>
  <si>
    <t>32</t>
  </si>
  <si>
    <t>-1906156609</t>
  </si>
  <si>
    <t>12</t>
  </si>
  <si>
    <t>63232630</t>
  </si>
  <si>
    <t>dlaždice z taveného čediče protiskluzové jemný rastr 200x200x30mm</t>
  </si>
  <si>
    <t>CS ÚRS 2020 01</t>
  </si>
  <si>
    <t>-583581289</t>
  </si>
  <si>
    <t>1,57</t>
  </si>
  <si>
    <t>-2*1,0*0,4</t>
  </si>
  <si>
    <t>13</t>
  </si>
  <si>
    <t>715189013</t>
  </si>
  <si>
    <t>Příplatek k cenám provedení izolace stavebních konstrukcí za ztíženou montáž  při provádění izolací obkladů, vyzdívek, přizdívek nebo dlažeb při rozsahu celkové výměry do 30 m2 na objektu</t>
  </si>
  <si>
    <t>711397433</t>
  </si>
  <si>
    <t>1,571</t>
  </si>
  <si>
    <t>14</t>
  </si>
  <si>
    <t>998715101</t>
  </si>
  <si>
    <t>Přesun hmot pro izolace proti chemickým vlivům  stanovený z hmotnosti přesunovaného materiálu vodorovná dopravní vzdálenost do 50 m v objektech výšky do 6 m</t>
  </si>
  <si>
    <t>t</t>
  </si>
  <si>
    <t>1144084431</t>
  </si>
  <si>
    <t>OST</t>
  </si>
  <si>
    <t>Ostatní</t>
  </si>
  <si>
    <t>R001</t>
  </si>
  <si>
    <t>Čištění kanalizace</t>
  </si>
  <si>
    <t>h</t>
  </si>
  <si>
    <t>-1160481539</t>
  </si>
  <si>
    <t>R002</t>
  </si>
  <si>
    <t xml:space="preserve">Frézování a injektáž </t>
  </si>
  <si>
    <t>kpl</t>
  </si>
  <si>
    <t>2035845787</t>
  </si>
  <si>
    <t>Dle TZ</t>
  </si>
  <si>
    <t>odfrézování přesazené přípojky, utěsnění napojení do stoky rychletuhnoucí sanační maltou</t>
  </si>
  <si>
    <t>K17, K26, K27, K 28, K29, K30</t>
  </si>
  <si>
    <t>K31, K32, K33, K34, K35, K37, K38, K39, K40, K41, K42</t>
  </si>
  <si>
    <t>R003</t>
  </si>
  <si>
    <t>Oprava potrubí otevřeným výkopem DN 800</t>
  </si>
  <si>
    <t>-205021288</t>
  </si>
  <si>
    <t>K36</t>
  </si>
  <si>
    <t xml:space="preserve">vyměnit porušené potrubí za nové z betonu DN 800 délky 5 m </t>
  </si>
  <si>
    <t xml:space="preserve">napojení potrubí bude provedeno 2 ks pružných  spojek ze </t>
  </si>
  <si>
    <t xml:space="preserve">syntetické pryže s nerezovým stahovacím prstencem </t>
  </si>
  <si>
    <t>nerezovými utahovacími pásky; v měněném úseku je jedna</t>
  </si>
  <si>
    <t xml:space="preserve">přípojka, která bude znovu napojena jádrovým vývrtem do </t>
  </si>
  <si>
    <t>nového potrubí s dodáním 1 m potrubí přípojky z kameniny DN 150</t>
  </si>
  <si>
    <t>a napojením na původní potrubí pomocí spojky ze syntetické pryže</t>
  </si>
  <si>
    <t xml:space="preserve">s nerezovými pásky; včetně odstranění komunikací, </t>
  </si>
  <si>
    <t>zemních prací a materiálu, hloubka dna potrubí pod komunikací 1,8 m</t>
  </si>
  <si>
    <t xml:space="preserve">obsyp pískem, betonové deska a sedlo pod potrubí, </t>
  </si>
  <si>
    <t>zásyp náhradní zeminou, oprava komunikace štěrk 25 cm + recyklát</t>
  </si>
  <si>
    <t>likvidace odpadu</t>
  </si>
  <si>
    <t>18</t>
  </si>
  <si>
    <t>R004</t>
  </si>
  <si>
    <t>Vyškrábání spar, očištění, přespárování  hmotou vhodnou do kanalizačních stok</t>
  </si>
  <si>
    <t>-2108690017</t>
  </si>
  <si>
    <t>K18</t>
  </si>
  <si>
    <t>19</t>
  </si>
  <si>
    <t>R005</t>
  </si>
  <si>
    <t>Robotická sanace vložkou DN 400 dl.80 - 200 cm tl. 0,8 mm</t>
  </si>
  <si>
    <t>127396967</t>
  </si>
  <si>
    <t>K19,20</t>
  </si>
  <si>
    <t xml:space="preserve">Praskliny ve staničení 27,1 a 28,6 m Š2238 – Š2239 opravit </t>
  </si>
  <si>
    <t>vložkou z korozivzdorné oceli opatřenou se zámky se zářezy</t>
  </si>
  <si>
    <t>(osazeno pomocí nahustitelného pakru za dohledu kamery a</t>
  </si>
  <si>
    <t xml:space="preserve">opatřeno na rubu celoplošně dvoukomponentní pryskyřicí pro </t>
  </si>
  <si>
    <t xml:space="preserve">fixaci vložky k sanovanému potrubí. Před osazením vložky </t>
  </si>
  <si>
    <t>precizně očistit povrch potrubí,  délka vložky 80 cm, tl. 0,8 mm.</t>
  </si>
  <si>
    <t>20</t>
  </si>
  <si>
    <t>RK21</t>
  </si>
  <si>
    <t>Oprava prasklého potrubí DN 400 otevřeným výkopem</t>
  </si>
  <si>
    <t>870444066</t>
  </si>
  <si>
    <t>K21</t>
  </si>
  <si>
    <t xml:space="preserve">Prasklé potrubí od staničení 27,13 v délce 7,5 m v úseku </t>
  </si>
  <si>
    <t xml:space="preserve">Š2238 – Š2239 vyměnit za nové potrubí z kameniny DN 400. </t>
  </si>
  <si>
    <t xml:space="preserve">Napojení potrubí bude provedeno 2 ks pružných  spojek ze </t>
  </si>
  <si>
    <t xml:space="preserve">syntetické pryže s nerezovým stahovacím prstencem . Včetně </t>
  </si>
  <si>
    <t xml:space="preserve">odstranění komunikací, zemních prací a materiálu, hloubka dna </t>
  </si>
  <si>
    <t xml:space="preserve">potrubí pod komunikací 2,7 m, obsyp pískem, betonové deska a </t>
  </si>
  <si>
    <t xml:space="preserve">sedlo pod potrubí, zásyp náhradní zeminou, oprava </t>
  </si>
  <si>
    <t>komunikace štěrk 25 cm + recyklát, likvidace odpadu.</t>
  </si>
  <si>
    <t>RK22</t>
  </si>
  <si>
    <t>Oprava potrubí  DN 400 a přípojky otevřeným výkopem</t>
  </si>
  <si>
    <t>436231876</t>
  </si>
  <si>
    <t>K22</t>
  </si>
  <si>
    <t xml:space="preserve">Přípojka výsekem ve staničení 51,78 m vyměnit celé jedno </t>
  </si>
  <si>
    <t xml:space="preserve">potrubí délky asi 2,5 m. Nahradit potrubím z kameniny DN 400 </t>
  </si>
  <si>
    <t xml:space="preserve">normální pevnosti. Na stavbě provézt jádrový vývrt pro </t>
  </si>
  <si>
    <t xml:space="preserve">přípojku DN 150 - 200 mm a přípojku nově napojit s dodáním </t>
  </si>
  <si>
    <t xml:space="preserve">potrubí přípojky DN 150 až 200 mm délky 1,5 m. Napojení </t>
  </si>
  <si>
    <t xml:space="preserve">potrubí stoky a přípojky bude provedeno 2 ks pružných  spojek </t>
  </si>
  <si>
    <t>ze syntetické pryže s nerezovým stahovacím prstencem .</t>
  </si>
  <si>
    <t xml:space="preserve">Včetně odstranění komunikací, zemních prací a materiálu, </t>
  </si>
  <si>
    <t xml:space="preserve">hloubka dna potrubí pod komunikací 2,8 m, obsyp pískem, </t>
  </si>
  <si>
    <t xml:space="preserve">betonové deska a sedlo pod potrubí, zásyp náhradní zeminou, </t>
  </si>
  <si>
    <t>oprava komunikace štěrk 25 cm + recyklát, likvidace odpadu.</t>
  </si>
  <si>
    <t>22</t>
  </si>
  <si>
    <t>R00113</t>
  </si>
  <si>
    <t>-1168945357</t>
  </si>
  <si>
    <t>23</t>
  </si>
  <si>
    <t>R0022</t>
  </si>
  <si>
    <t>Čerpání splaškových vod při pracích na výměně stoky, na délku cca 100 m, včetně záložního čerpadla, včetně přejezdných úprav na potrubí</t>
  </si>
  <si>
    <t>den</t>
  </si>
  <si>
    <t>-973423964</t>
  </si>
  <si>
    <t xml:space="preserve">SO 4.2. - Stoka E </t>
  </si>
  <si>
    <t xml:space="preserve">    1 - Zemní práce</t>
  </si>
  <si>
    <t xml:space="preserve">    2 - Zakládání</t>
  </si>
  <si>
    <t xml:space="preserve">    5 - Komunikace pozemní</t>
  </si>
  <si>
    <t xml:space="preserve">    997 - Přesun sutě</t>
  </si>
  <si>
    <t xml:space="preserve">    998 - Přesun hmot</t>
  </si>
  <si>
    <t>Zemní práce</t>
  </si>
  <si>
    <t>113107223</t>
  </si>
  <si>
    <t>Odstranění podkladů nebo krytů strojně plochy jednotlivě přes 200 m2 s přemístěním hmot na skládku na vzdálenost do 20 m nebo s naložením na dopravní prostředek z kameniva hrubého drceného, o tl. vrstvy přes 200 do 300 mm</t>
  </si>
  <si>
    <t>-188118037</t>
  </si>
  <si>
    <t>P</t>
  </si>
  <si>
    <t>Poznámka k položce:_x000D_
hmotnost sutě 0,58 t/m2</t>
  </si>
  <si>
    <t>výkres D.4.1.</t>
  </si>
  <si>
    <t>délky dle tabulky kubatur</t>
  </si>
  <si>
    <t>22,0*1,48 "místní asf.</t>
  </si>
  <si>
    <t>113154365-R</t>
  </si>
  <si>
    <t>Frézování živičného podkladu nebo krytu  s naložením na dopravní prostředek plochy přes 1 000 do 10 000 m2 s překážkami v trase pruhu šířky přes 1 m do 2 m, tloušťky vrstvy 150 mm</t>
  </si>
  <si>
    <t>-848548522</t>
  </si>
  <si>
    <t>Poznámka k položce:_x000D_
hmotnost sutě 0,384 t/m2</t>
  </si>
  <si>
    <t>22,0*(1,47+2*0,25) "místní asf.</t>
  </si>
  <si>
    <t>115101201</t>
  </si>
  <si>
    <t>Čerpání vody na dopravní výšku do 10 m s uvažovaným průměrným přítokem do 500 l/min</t>
  </si>
  <si>
    <t>hod</t>
  </si>
  <si>
    <t>-1928682996</t>
  </si>
  <si>
    <t>20,0</t>
  </si>
  <si>
    <t>119001405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</si>
  <si>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potrubí plastového, jmenovité světlosti DN do 200 mm</t>
  </si>
  <si>
    <t>1996300362</t>
  </si>
  <si>
    <t>4*1,48</t>
  </si>
  <si>
    <t>119001421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</si>
  <si>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opotřebením hmot kabelů a kabelových tratí z volně ložených kabelů a to do 3 kabelů</t>
  </si>
  <si>
    <t>1648200174</t>
  </si>
  <si>
    <t>výkres D.2.3</t>
  </si>
  <si>
    <t>2*1,48</t>
  </si>
  <si>
    <t>130001101</t>
  </si>
  <si>
    <t>Příplatek k cenám hloubených vykopávek za ztížení vykopávky  v blízkosti podzemního vedení nebo výbušnin pro jakoukoliv třídu horniny</t>
  </si>
  <si>
    <t>1514295941</t>
  </si>
  <si>
    <t>(2+2)*2*0,5*1,48*2,30</t>
  </si>
  <si>
    <t>132201204</t>
  </si>
  <si>
    <t>Hloubení zapažených i nezapažených rýh šířky přes 600 do 2 000 mm  s urovnáním dna do předepsaného profilu a spádu v hornině tř. 3 přes 5 000 m3</t>
  </si>
  <si>
    <t>1981357959</t>
  </si>
  <si>
    <t>výkres D.2.1., D.4.1</t>
  </si>
  <si>
    <t>dle tabulky kubatur</t>
  </si>
  <si>
    <t>63,38 "celkový výkop</t>
  </si>
  <si>
    <t>-22,0*PI*0,335*0,335"odečet stávajícího bet. potrubí</t>
  </si>
  <si>
    <t>výkop pro drenáž</t>
  </si>
  <si>
    <t>22,0*1,48*0,1+20,0*0,35*0,1</t>
  </si>
  <si>
    <t>132201209</t>
  </si>
  <si>
    <t>Hloubení zapažených i nezapažených rýh šířky přes 600 do 2 000 mm  s urovnáním dna do předepsaného profilu a spádu v hornině tř. 3 Příplatek k cenám za lepivost horniny tř. 3</t>
  </si>
  <si>
    <t>1059185355</t>
  </si>
  <si>
    <t>Poznámka k položce:_x000D_
příplatek 30%</t>
  </si>
  <si>
    <t>59,58*0,3 'Přepočtené koeficientem množství</t>
  </si>
  <si>
    <t>151811132</t>
  </si>
  <si>
    <t>Zřízení pažicích boxů pro pažení a rozepření stěn rýh podzemního vedení hloubka výkopu do 4 m, šířka přes 1,2 do 2,5 m</t>
  </si>
  <si>
    <t>2080368734</t>
  </si>
  <si>
    <t>91,89</t>
  </si>
  <si>
    <t>151811232</t>
  </si>
  <si>
    <t>Odstranění pažicích boxů pro pažení a rozepření stěn rýh podzemního vedení hloubka výkopu do 4 m, šířka přes 1,2 do 2,5 m</t>
  </si>
  <si>
    <t>1357918828</t>
  </si>
  <si>
    <t>91,89 "dle pol. osazení</t>
  </si>
  <si>
    <t>161101101</t>
  </si>
  <si>
    <t>Svislé přemístění výkopku  bez naložení do dopravní nádoby avšak s vyprázdněním dopravní nádoby na hromadu nebo do dopravního prostředku z horniny tř. 1 až 4, při hloubce výkopu přes 1 do 2,5 m</t>
  </si>
  <si>
    <t>1673155816</t>
  </si>
  <si>
    <t>Poznámka k položce:_x000D_
Procento svislého podílu dle úvodu ceníku 001 zemní práce kapitola 8 _x000D_
- v množství výkopku rýhy přes 100  m3 50 % z celkového výkopku</t>
  </si>
  <si>
    <t>dle položek hloubení rýh tř. 2-4</t>
  </si>
  <si>
    <t>59,58*0,5</t>
  </si>
  <si>
    <t>162401102-R</t>
  </si>
  <si>
    <t>Mezideponie výkopku/sypaniny z horniny tř. 1 až 4</t>
  </si>
  <si>
    <t>1497393798</t>
  </si>
  <si>
    <t>- přesun výkopku na mezideponiii  a zpět</t>
  </si>
  <si>
    <t>- naložení výkopku na mezideponii</t>
  </si>
  <si>
    <t>22,0*1,48*0,45 "podkladní vrstvy komunikace pro provizorní povrch</t>
  </si>
  <si>
    <t>162701105-R</t>
  </si>
  <si>
    <t>Likvidace přebytečné zeminy v souladu s platnou legislativou o odpadech</t>
  </si>
  <si>
    <t>1896075841</t>
  </si>
  <si>
    <t xml:space="preserve">- vodorovný přesun sypaniny </t>
  </si>
  <si>
    <t>- poplatek za uložení</t>
  </si>
  <si>
    <t>- skládku si určí dodavatel dle svých zvyklostí</t>
  </si>
  <si>
    <t>59,58</t>
  </si>
  <si>
    <t>174201101</t>
  </si>
  <si>
    <t>Zásyp sypaninou z jakékoliv horniny  s uložením výkopku ve vrstvách bez zhutnění jam, šachet, rýh nebo kolem objektů v těchto vykopávkách</t>
  </si>
  <si>
    <t>-185475463</t>
  </si>
  <si>
    <t>výkres D.4.1</t>
  </si>
  <si>
    <t>34,58 "náhrada zeminou vhodnou ke zhut.,případně kam. drc. frakce 0-63</t>
  </si>
  <si>
    <t>58331202-R</t>
  </si>
  <si>
    <t>zemina vhodná ke zhutnění pro dosažení projektem požadovaných parametrů Edef2, kterou zakoupí dodavatel, případně kamenivo drcené frakce 0-63</t>
  </si>
  <si>
    <t>2144254157</t>
  </si>
  <si>
    <t>Poznámka k položce:_x000D_
Hmotnost 2 t/m3</t>
  </si>
  <si>
    <t>34,58*2,0</t>
  </si>
  <si>
    <t>175151101</t>
  </si>
  <si>
    <t>Obsypání potrubí strojně sypaninou z vhodných hornin tř. 1 až 4 nebo materiálem připraveným podél výkopu ve vzdálenosti do 3 m od jeho kraje, pro jakoukoliv hloubku výkopu a míru zhutnění bez prohození sypaniny</t>
  </si>
  <si>
    <t>-134539205</t>
  </si>
  <si>
    <t>19,09</t>
  </si>
  <si>
    <t>-1,869 "sedlové lože</t>
  </si>
  <si>
    <t>58337310</t>
  </si>
  <si>
    <t>štěrkopísek frakce 0/4</t>
  </si>
  <si>
    <t>519137999</t>
  </si>
  <si>
    <t>17,221*2 'Přepočtené koeficientem množství</t>
  </si>
  <si>
    <t>Zakládání</t>
  </si>
  <si>
    <t>211531111</t>
  </si>
  <si>
    <t>Výplň kamenivem do rýh odvodňovacích žeber nebo trativodů  bez zhutnění, s úpravou povrchu výplně kamenivem hrubým drceným frakce 16 až 63 mm</t>
  </si>
  <si>
    <t>1043138974</t>
  </si>
  <si>
    <t>22,0*1,48*0,1+22,0*0,35*0,1</t>
  </si>
  <si>
    <t>212755215</t>
  </si>
  <si>
    <t>Trativody bez lože z drenážních trubek  plastových flexibilních D 125 mm</t>
  </si>
  <si>
    <t>414384190</t>
  </si>
  <si>
    <t>22,0 "dle tabulky kubatur</t>
  </si>
  <si>
    <t>358315114</t>
  </si>
  <si>
    <t>Bourání stoky kompletní nebo vybourání otvorů průřezové plochy do 4 m2 ve stokách ze zdiva z prostého betonu</t>
  </si>
  <si>
    <t>619579065</t>
  </si>
  <si>
    <t>Poznámka k položce:_x000D_
hmotnost sutě 2,2 t/m3</t>
  </si>
  <si>
    <t>vybourání stávajícího potrubí a šachet</t>
  </si>
  <si>
    <t>(PI*22,0*(0,335*0,335-0,25*0,25)) "potrubí DN 500</t>
  </si>
  <si>
    <t>-875491657</t>
  </si>
  <si>
    <t>451572111</t>
  </si>
  <si>
    <t>Lože pod potrubí, stoky a drobné objekty v otevřeném výkopu z kameniva drobného těženého 0 až 4 mm</t>
  </si>
  <si>
    <t>-555226770</t>
  </si>
  <si>
    <t>pod  GA a GZ kusy</t>
  </si>
  <si>
    <t>2*0,6*1,48*0,1</t>
  </si>
  <si>
    <t>-172292922</t>
  </si>
  <si>
    <t>dle tabulky šachet</t>
  </si>
  <si>
    <t>1+1</t>
  </si>
  <si>
    <t>24</t>
  </si>
  <si>
    <t>1624419070</t>
  </si>
  <si>
    <t>25</t>
  </si>
  <si>
    <t>PFB.1120102OZ</t>
  </si>
  <si>
    <t>Prstenec šachtový vyrovnávací (OZ) TBW-Q.1 63/8</t>
  </si>
  <si>
    <t>-1805646391</t>
  </si>
  <si>
    <t>26</t>
  </si>
  <si>
    <t>452311131</t>
  </si>
  <si>
    <t>Podkladní a zajišťovací konstrukce z betonu prostého v otevřeném výkopu desky pod potrubí, stoky a drobné objekty z betonu tř. C 12/15</t>
  </si>
  <si>
    <t>-1532030946</t>
  </si>
  <si>
    <t>2,87 "pod potrubí</t>
  </si>
  <si>
    <t>výkres D.4.2.</t>
  </si>
  <si>
    <t>pod šachty</t>
  </si>
  <si>
    <t>1*PI*0,8*0,8*0,1</t>
  </si>
  <si>
    <t>27</t>
  </si>
  <si>
    <t>452312131</t>
  </si>
  <si>
    <t>Podkladní a zajišťovací konstrukce z betonu prostého v otevřeném výkopu sedlové lože pod potrubí z betonu tř. C 12/15</t>
  </si>
  <si>
    <t>669660481</t>
  </si>
  <si>
    <t>(20,0-1*1,0-2*0,6)*(0,35+0,35)*0,15</t>
  </si>
  <si>
    <t>Komunikace pozemní</t>
  </si>
  <si>
    <t>28</t>
  </si>
  <si>
    <t>564831111</t>
  </si>
  <si>
    <t>Podklad ze štěrkodrti ŠD  s rozprostřením a zhutněním, po zhutnění tl. 100 mm</t>
  </si>
  <si>
    <t>-157652219</t>
  </si>
  <si>
    <t>provizorní kryt</t>
  </si>
  <si>
    <t>22,0*1,48</t>
  </si>
  <si>
    <t>29</t>
  </si>
  <si>
    <t>564871111-R</t>
  </si>
  <si>
    <t>Podklad ze štěrkodrti ŠD  s rozprostřením a zhutněním, po zhutnění tl. 250 mm</t>
  </si>
  <si>
    <t>1735368221</t>
  </si>
  <si>
    <t>z ceníkové ceny odečtena cena kameniva</t>
  </si>
  <si>
    <t>štěrk odebraný z podkladních vrstev komunikace</t>
  </si>
  <si>
    <t>30</t>
  </si>
  <si>
    <t>564921413-R</t>
  </si>
  <si>
    <t>Podklad nebo podsyp z asfaltového recyklátu  s rozprostřením a zhutněním, po zhutnění tl. 80 mm</t>
  </si>
  <si>
    <t>501680157</t>
  </si>
  <si>
    <t>bude použit recyklát vzniklý z frézování původní asfaltové komunikace</t>
  </si>
  <si>
    <t>22,0*(1,48+2*0,25)</t>
  </si>
  <si>
    <t>31</t>
  </si>
  <si>
    <t>810441111-R</t>
  </si>
  <si>
    <t>Řezání betonové trouby diamantovou pilou  v rovině kolmé nebo skloněné k ose trouby, se začištěním DN přes 400 do 600 mm</t>
  </si>
  <si>
    <t>918162354</t>
  </si>
  <si>
    <t>831312121</t>
  </si>
  <si>
    <t>Montáž potrubí z trub kameninových  hrdlových s integrovaným těsněním v otevřeném výkopu ve sklonu do 20 % DN 150</t>
  </si>
  <si>
    <t>-1999345315</t>
  </si>
  <si>
    <t>3*1,5 "přípojky</t>
  </si>
  <si>
    <t>33</t>
  </si>
  <si>
    <t>59710675</t>
  </si>
  <si>
    <t>trouba kameninová glazovaná DN 150mm L1,50m spojovací systém F</t>
  </si>
  <si>
    <t>1404317347</t>
  </si>
  <si>
    <t>34</t>
  </si>
  <si>
    <t>831312193-R</t>
  </si>
  <si>
    <t>Montáž potrubí z trub kameninových  hrdlových s integrovaným těsněním Příplatek k cenám za napojení dvou dříků trub o stejném průměru (max. rozdíl 12 mm) pomocí pružné spojky ze syntetické pryže s nerezovými páskami  (manžeta zahrnuta v ceně) DN 150</t>
  </si>
  <si>
    <t>753125020</t>
  </si>
  <si>
    <t>montáž včetně materiálu</t>
  </si>
  <si>
    <t>35</t>
  </si>
  <si>
    <t>831422121</t>
  </si>
  <si>
    <t>Montáž potrubí z trub kameninových  hrdlových s integrovaným těsněním v otevřeném výkopu ve sklonu do 20 % DN 500</t>
  </si>
  <si>
    <t>1893022885</t>
  </si>
  <si>
    <t>-1,0 "odečet šachty</t>
  </si>
  <si>
    <t>36</t>
  </si>
  <si>
    <t>STZ.RB0005016C25</t>
  </si>
  <si>
    <t>trouba kameninová glazovaná DN500mm L2,50m spojovací systém C Třída 160</t>
  </si>
  <si>
    <t>-2074754676</t>
  </si>
  <si>
    <t>-2*0,6 "odečet zkrácených kusů</t>
  </si>
  <si>
    <t>17,8*1,015 'Přepočtené koeficientem množství</t>
  </si>
  <si>
    <t>37</t>
  </si>
  <si>
    <t>831422193</t>
  </si>
  <si>
    <t>Montáž potrubí z trub kameninových  hrdlových s integrovaným těsněním Příplatek k cenám za napojení dvou dříků trub o stejném průměru (max. rozdíl 12 mm) pomocí převlečné manžety (manžeta zahrnuta v ceně) DN 500</t>
  </si>
  <si>
    <t>-1326332557</t>
  </si>
  <si>
    <t>38</t>
  </si>
  <si>
    <t>837312221</t>
  </si>
  <si>
    <t>Montáž kameninových tvarovek na potrubí z trub kameninových  v otevřeném výkopu s integrovaným těsněním jednoosých DN 150</t>
  </si>
  <si>
    <t>845224957</t>
  </si>
  <si>
    <t>1+1+3</t>
  </si>
  <si>
    <t>39</t>
  </si>
  <si>
    <t>59710944</t>
  </si>
  <si>
    <t>koleno kameninové glazované DN 150 15° spojovací systém F</t>
  </si>
  <si>
    <t>1848768070</t>
  </si>
  <si>
    <t>40</t>
  </si>
  <si>
    <t>59710964</t>
  </si>
  <si>
    <t>koleno kameninové glazované DN 150 30° spojovací systém F</t>
  </si>
  <si>
    <t>13602316</t>
  </si>
  <si>
    <t>41</t>
  </si>
  <si>
    <t>59711852</t>
  </si>
  <si>
    <t>ucpávka kameninová glazovaná DN 150mm spojovací systém F</t>
  </si>
  <si>
    <t>239173766</t>
  </si>
  <si>
    <t>42</t>
  </si>
  <si>
    <t>837422221</t>
  </si>
  <si>
    <t>Montáž kameninových tvarovek na potrubí z trub kameninových  v otevřeném výkopu s integrovaným těsněním jednoosých DN 500</t>
  </si>
  <si>
    <t>-1784595036</t>
  </si>
  <si>
    <t>43</t>
  </si>
  <si>
    <t>59710887</t>
  </si>
  <si>
    <t>trouba kameninová glazovaná zkrácená bez hrdla DN 500mm L 60(75)cm třída 160 spojovací systém C</t>
  </si>
  <si>
    <t>203223497</t>
  </si>
  <si>
    <t>44</t>
  </si>
  <si>
    <t>59710857</t>
  </si>
  <si>
    <t>trouba kameninová glazovaná zkrácená DN 500mm L60(75)cm třída 160 spojovací systém C</t>
  </si>
  <si>
    <t>1107887987</t>
  </si>
  <si>
    <t>45</t>
  </si>
  <si>
    <t>877315211</t>
  </si>
  <si>
    <t>Montáž tvarovek na kanalizačním potrubí z trub z plastu  z tvrdého PVC nebo z polypropylenu v otevřeném výkopu jednoosých DN 150</t>
  </si>
  <si>
    <t>-74854001</t>
  </si>
  <si>
    <t>46</t>
  </si>
  <si>
    <t>2861740715</t>
  </si>
  <si>
    <t>Napojovací sedlo DN 150</t>
  </si>
  <si>
    <t>-323984515</t>
  </si>
  <si>
    <t>47</t>
  </si>
  <si>
    <t>892422121</t>
  </si>
  <si>
    <t>Tlakové zkoušky vzduchem těsnícími vaky ucpávkovými DN 500</t>
  </si>
  <si>
    <t>úsek</t>
  </si>
  <si>
    <t>-1006066808</t>
  </si>
  <si>
    <t>48</t>
  </si>
  <si>
    <t>894411311</t>
  </si>
  <si>
    <t>Osazení železobetonových dílců pro šachty skruží rovných</t>
  </si>
  <si>
    <t>-1649356793</t>
  </si>
  <si>
    <t>49</t>
  </si>
  <si>
    <t>59224051</t>
  </si>
  <si>
    <t>skruž pro kanalizační šachty se zabudovanými stupadly 100 x 50 x 12 cm</t>
  </si>
  <si>
    <t>984268034</t>
  </si>
  <si>
    <t>50</t>
  </si>
  <si>
    <t>894412411</t>
  </si>
  <si>
    <t>Osazení železobetonových dílců pro šachty skruží přechodových</t>
  </si>
  <si>
    <t>-774235712</t>
  </si>
  <si>
    <t>51</t>
  </si>
  <si>
    <t>59224312</t>
  </si>
  <si>
    <t>kónus šachetní betonový kapsové plastové stupadlo 100x62,5x58 cm</t>
  </si>
  <si>
    <t>2004763654</t>
  </si>
  <si>
    <t>52</t>
  </si>
  <si>
    <t>894414111</t>
  </si>
  <si>
    <t>Osazení železobetonových dílců pro šachty skruží základových (dno)</t>
  </si>
  <si>
    <t>-1918028031</t>
  </si>
  <si>
    <t>53</t>
  </si>
  <si>
    <t>59224339-R</t>
  </si>
  <si>
    <t>dno betonové šachty kanalizační přímé jednolité 100/KOM tl. 15 cm</t>
  </si>
  <si>
    <t>-1359720222</t>
  </si>
  <si>
    <t>54</t>
  </si>
  <si>
    <t>59224348</t>
  </si>
  <si>
    <t>těsnění elastomerové pro spojení šachetních dílů DN 1000</t>
  </si>
  <si>
    <t>1826254677</t>
  </si>
  <si>
    <t>55</t>
  </si>
  <si>
    <t>-1950016846</t>
  </si>
  <si>
    <t>56</t>
  </si>
  <si>
    <t>-951018769</t>
  </si>
  <si>
    <t>57</t>
  </si>
  <si>
    <t>899722113</t>
  </si>
  <si>
    <t>Krytí potrubí z plastů výstražnou fólií z PVC šířky 34cm</t>
  </si>
  <si>
    <t>1286590976</t>
  </si>
  <si>
    <t>s nápisem kanalizace</t>
  </si>
  <si>
    <t>19,0</t>
  </si>
  <si>
    <t>58</t>
  </si>
  <si>
    <t>-144834641</t>
  </si>
  <si>
    <t>vyplnění mezikruží v napojení na stávající kanalizaci polymercementovou maltou odolnou agresivnímu prostředí</t>
  </si>
  <si>
    <t>(PI*0,1*(0,35*0,35-0,275*0,275))</t>
  </si>
  <si>
    <t>59</t>
  </si>
  <si>
    <t>977151124</t>
  </si>
  <si>
    <t>Jádrové vrty diamantovými korunkami do stavebních materiálů (železobetonu, betonu, cihel, obkladů, dlažeb, kamene) průměru přes 150 do 180 mm</t>
  </si>
  <si>
    <t>-948912468</t>
  </si>
  <si>
    <t>2*0,05</t>
  </si>
  <si>
    <t>997</t>
  </si>
  <si>
    <t>Přesun sutě</t>
  </si>
  <si>
    <t>60</t>
  </si>
  <si>
    <t>997221551-R</t>
  </si>
  <si>
    <t>Likvidace suti v souladu s platnou legislativou o odpadech</t>
  </si>
  <si>
    <t>-1672149415</t>
  </si>
  <si>
    <t>- naložení</t>
  </si>
  <si>
    <t xml:space="preserve">- vodorovný přesun </t>
  </si>
  <si>
    <t>3,437*2,2 "dle položky bourání stoky</t>
  </si>
  <si>
    <t>998</t>
  </si>
  <si>
    <t>Přesun hmot</t>
  </si>
  <si>
    <t>61</t>
  </si>
  <si>
    <t>998275101</t>
  </si>
  <si>
    <t>Přesun hmot pro trubní vedení hloubené z trub kameninových pro kanalizace v otevřeném výkopu dopravní vzdálenost do 15 m</t>
  </si>
  <si>
    <t>892997458</t>
  </si>
  <si>
    <t>62</t>
  </si>
  <si>
    <t>R0015</t>
  </si>
  <si>
    <t>Zaslepení stoky těsnícím vakem DN 500 na dobu cca 20 dnů</t>
  </si>
  <si>
    <t>512</t>
  </si>
  <si>
    <t>1195572356</t>
  </si>
  <si>
    <t>63</t>
  </si>
  <si>
    <t>340631047</t>
  </si>
  <si>
    <t>64</t>
  </si>
  <si>
    <t>R020</t>
  </si>
  <si>
    <t>Dočasné přepojování stávající kanalizace ve výkopu na nově provedenou kanalizaci pro odvádění splaškových vod po dobu přerušení prací ( mimo pracovní směnu, víkendy apod. ). V ceně materiál, práce , utěsnění propojení. Jde o opakované provádění po celou dobu realizace tohoto objektu.</t>
  </si>
  <si>
    <t>soubor</t>
  </si>
  <si>
    <t>-2136183176</t>
  </si>
  <si>
    <t>SO 06 - Ulice Podzámecká</t>
  </si>
  <si>
    <t>SO 6.1.2. - Stoka G-2</t>
  </si>
  <si>
    <t>-354136880</t>
  </si>
  <si>
    <t>31,58*1,1"místní asf</t>
  </si>
  <si>
    <t>1328528170</t>
  </si>
  <si>
    <t>31,58*(1,1+0,2+0,25)"místní asf</t>
  </si>
  <si>
    <t>-796768332</t>
  </si>
  <si>
    <t>Poznámka k položce:_x000D_
Předpoklad rychlosti výstavby 10,0 m/den</t>
  </si>
  <si>
    <t>10,0</t>
  </si>
  <si>
    <t>119001401</t>
  </si>
  <si>
    <t>Dočasné zajištění podzemního potrubí nebo vedení ve výkopišti ve stavu i poloze , ve kterých byla na začátku zemních prací a to s podepřením, vzepřením nebo vyvěšením, příp. s ochranným bedněním, se zřízením a odstraněním zajišťovací konstrukce, s opotřeb</t>
  </si>
  <si>
    <t>-1734553582</t>
  </si>
  <si>
    <t>výkres D.2.7</t>
  </si>
  <si>
    <t>2*1,1</t>
  </si>
  <si>
    <t>-2100818465</t>
  </si>
  <si>
    <t>1*1,1</t>
  </si>
  <si>
    <t>-1024171052</t>
  </si>
  <si>
    <t>(2+1)*2*0,5*1,1*1,84</t>
  </si>
  <si>
    <t>1479245522</t>
  </si>
  <si>
    <t>62,74 "celkový výkop</t>
  </si>
  <si>
    <t>-(31,58*PI*0,28*0,28)"odečet stávajícího potrubí</t>
  </si>
  <si>
    <t>31,58*1,1*0,1+31,58*0,35*0,2</t>
  </si>
  <si>
    <t>-1721950422</t>
  </si>
  <si>
    <t>60,646*0,3 'Přepočtené koeficientem množství</t>
  </si>
  <si>
    <t>-1018743408</t>
  </si>
  <si>
    <t>116,21</t>
  </si>
  <si>
    <t>-570199602</t>
  </si>
  <si>
    <t>116,21 "dle pol. osazení</t>
  </si>
  <si>
    <t>473329966</t>
  </si>
  <si>
    <t>dle položek hloubení rýh tř. 3</t>
  </si>
  <si>
    <t>60,646</t>
  </si>
  <si>
    <t>-636711769</t>
  </si>
  <si>
    <t>- dle tabulky kubatur</t>
  </si>
  <si>
    <t>31,58*1,1*0,45 "rozebrané povrchy pro provizorní povrch</t>
  </si>
  <si>
    <t>-1219228201</t>
  </si>
  <si>
    <t>1531899629</t>
  </si>
  <si>
    <t>34,99 "náhrada zeminou vhodnou ke zhut.,případně kam. drc. frakce 0-63</t>
  </si>
  <si>
    <t>125197609</t>
  </si>
  <si>
    <t>34,99*2,0</t>
  </si>
  <si>
    <t>1601169585</t>
  </si>
  <si>
    <t>výkres D.5.1</t>
  </si>
  <si>
    <t>17,49</t>
  </si>
  <si>
    <t>-1,845 "sedlové lože</t>
  </si>
  <si>
    <t>-1465363616</t>
  </si>
  <si>
    <t>15,645*2 'Přepočtené koeficientem množství</t>
  </si>
  <si>
    <t>-1155115835</t>
  </si>
  <si>
    <t>1255647738</t>
  </si>
  <si>
    <t>31,58</t>
  </si>
  <si>
    <t>-667316590</t>
  </si>
  <si>
    <t xml:space="preserve">vybourání stávajícího potrubí </t>
  </si>
  <si>
    <t xml:space="preserve">(PI*31,58*(0,28*0,28-0,2*0,2)) "potrubí  </t>
  </si>
  <si>
    <t>1594821254</t>
  </si>
  <si>
    <t>1217511344</t>
  </si>
  <si>
    <t>2*0,6*1,1*0,15</t>
  </si>
  <si>
    <t>-1279989513</t>
  </si>
  <si>
    <t>1+1+1</t>
  </si>
  <si>
    <t>PFB.1120100OZ</t>
  </si>
  <si>
    <t>Prstenec šachtový vyrovnávací TBW-Q.1 63/4</t>
  </si>
  <si>
    <t>-1770514314</t>
  </si>
  <si>
    <t>Poznámka k položce:_x000D_
625/120/40</t>
  </si>
  <si>
    <t>59224176</t>
  </si>
  <si>
    <t>prstenec šachtový vyrovnávací betonový 625x120x80mm</t>
  </si>
  <si>
    <t>-1758850679</t>
  </si>
  <si>
    <t>PFB.1120103OZ</t>
  </si>
  <si>
    <t>Prstenec šachtový vyrovnávací (OZ) TBW-Q.1 63/10</t>
  </si>
  <si>
    <t>1949947327</t>
  </si>
  <si>
    <t>574417621</t>
  </si>
  <si>
    <t>3,34 "pod potrubí</t>
  </si>
  <si>
    <t>2*PI*0,8*0,8*0,1</t>
  </si>
  <si>
    <t>2089943540</t>
  </si>
  <si>
    <t>(31,58-2*1,0-2*0,6)*(0,25+0,25)*0,13</t>
  </si>
  <si>
    <t>663977154</t>
  </si>
  <si>
    <t>31,58*1,1</t>
  </si>
  <si>
    <t>-687596469</t>
  </si>
  <si>
    <t>-1073032487</t>
  </si>
  <si>
    <t>810391111-R</t>
  </si>
  <si>
    <t>Řezání betonové trouby diamantovou pilou v rovině kolmé nebo skloněné k ose trouby, se začištěním DN přes 250 do 400 mm</t>
  </si>
  <si>
    <t>871775502</t>
  </si>
  <si>
    <t>831362121</t>
  </si>
  <si>
    <t>Montáž potrubí z trub kameninových  hrdlových s integrovaným těsněním v otevřeném výkopu ve sklonu do 20 % DN 250</t>
  </si>
  <si>
    <t>1217314263</t>
  </si>
  <si>
    <t>59710702</t>
  </si>
  <si>
    <t>trouba kameninová glazovaná pouze uvnitř DN 250mm L2,50m spojovací systém C Třida 160</t>
  </si>
  <si>
    <t>750580012</t>
  </si>
  <si>
    <t>985378583</t>
  </si>
  <si>
    <t>-604612331</t>
  </si>
  <si>
    <t>-829261560</t>
  </si>
  <si>
    <t>-1965222892</t>
  </si>
  <si>
    <t>3*3</t>
  </si>
  <si>
    <t>1621732206</t>
  </si>
  <si>
    <t>-884903084</t>
  </si>
  <si>
    <t>-545848058</t>
  </si>
  <si>
    <t>837361221</t>
  </si>
  <si>
    <t>Montáž kameninových tvarovek na potrubí z trub kameninových  v otevřeném výkopu s integrovaným těsněním odbočných DN 250</t>
  </si>
  <si>
    <t>141093582</t>
  </si>
  <si>
    <t>59711560</t>
  </si>
  <si>
    <t>odbočka kameninová glazovaná jednoduchá šikmá DN 250/150 L50cm spojovací systém C/F tř.160/-</t>
  </si>
  <si>
    <t>2065459850</t>
  </si>
  <si>
    <t>892362121</t>
  </si>
  <si>
    <t>Tlakové zkoušky vzduchem těsnícími vaky ucpávkovými DN 250</t>
  </si>
  <si>
    <t>-1824972557</t>
  </si>
  <si>
    <t>-1145440851</t>
  </si>
  <si>
    <t>1+2</t>
  </si>
  <si>
    <t>59224050</t>
  </si>
  <si>
    <t>skruž pro kanalizační šachty se zabudovanými stupadly 100 x 25 x 12 cm</t>
  </si>
  <si>
    <t>322824851</t>
  </si>
  <si>
    <t>362049192</t>
  </si>
  <si>
    <t>-1167547677</t>
  </si>
  <si>
    <t>59224339-R1</t>
  </si>
  <si>
    <t>dno betonové šachty kanalizační přímé jednolité 100/60 KOM tl. 15 cm</t>
  </si>
  <si>
    <t>1542516534</t>
  </si>
  <si>
    <t>59224339-R2</t>
  </si>
  <si>
    <t>dno betonové šachty kanalizační přímé jednolité 100/80 KOM tl. 15 cm</t>
  </si>
  <si>
    <t>1893389355</t>
  </si>
  <si>
    <t>-877314949</t>
  </si>
  <si>
    <t>894414211</t>
  </si>
  <si>
    <t>Osazení železobetonových dílců pro šachty desek zákrytových</t>
  </si>
  <si>
    <t>-385003704</t>
  </si>
  <si>
    <t>59224315</t>
  </si>
  <si>
    <t>deska betonová zákrytová pro kruhové šachty 100/62,5 x 16,5 cm</t>
  </si>
  <si>
    <t>-220977071</t>
  </si>
  <si>
    <t>899102211</t>
  </si>
  <si>
    <t>Demontáž poklopů litinových a ocelových včetně rámů, hmotnosti jednotlivě přes 50 do 100 Kg</t>
  </si>
  <si>
    <t>-1141840277</t>
  </si>
  <si>
    <t>1111695360</t>
  </si>
  <si>
    <t>-713080123</t>
  </si>
  <si>
    <t>864222146</t>
  </si>
  <si>
    <t>524447146</t>
  </si>
  <si>
    <t>3,81*2,2 "dle položky bourání stoky</t>
  </si>
  <si>
    <t>-1920478701</t>
  </si>
  <si>
    <t>-1912013613</t>
  </si>
  <si>
    <t>Vyplnění prostorů inertním materiálem na bázi cementopopílkové směsi</t>
  </si>
  <si>
    <t>262144</t>
  </si>
  <si>
    <t>-1062475428</t>
  </si>
  <si>
    <t>vyplnění stávající kanalizace cementopopílkem</t>
  </si>
  <si>
    <t>7,4*PI*0,2*0,2</t>
  </si>
  <si>
    <t>1,5*PI*0,5*0,5</t>
  </si>
  <si>
    <t>SO 6.2. - Lokální opravy kanalizačních řadů</t>
  </si>
  <si>
    <t>RK90</t>
  </si>
  <si>
    <t>Výměna poklopu</t>
  </si>
  <si>
    <t>-598427887</t>
  </si>
  <si>
    <t>K90</t>
  </si>
  <si>
    <t>včetně zemních prací a materiálu</t>
  </si>
  <si>
    <t>samonivelační poklop</t>
  </si>
  <si>
    <t>RK91</t>
  </si>
  <si>
    <t>Utěsnění napojení potrubí DN 800, výměna poklopu, doplnění prstýnků</t>
  </si>
  <si>
    <t>35447293</t>
  </si>
  <si>
    <t>K91</t>
  </si>
  <si>
    <t>- utěsnit napojení potrubí DN 800 sanační maltou</t>
  </si>
  <si>
    <t>- vyměnit poklop</t>
  </si>
  <si>
    <t>- doplnit vyrovnávací prstence</t>
  </si>
  <si>
    <t>RK122</t>
  </si>
  <si>
    <t>Výměna potrubí KT DN 400 otevřeným výkopem</t>
  </si>
  <si>
    <t>1130844535</t>
  </si>
  <si>
    <t>K122, K125</t>
  </si>
  <si>
    <t xml:space="preserve">včetně odstranění komunikací, zemních prací a materiálu, </t>
  </si>
  <si>
    <t xml:space="preserve">hloubka dna potrubí pod komunikací 2,19 m, obsyp pískem, </t>
  </si>
  <si>
    <t>oprava komunikace štěrk 25 cm + recyklát, likvidace odpadu</t>
  </si>
  <si>
    <t>vyměnit 2 porušené potrubí za nové z KT DN 400 délky 2,5 m</t>
  </si>
  <si>
    <t>napojení potrubí bude provedeno 2 ks pružných spojek ze</t>
  </si>
  <si>
    <t>syntetické pryže s nerezovým stahovacím prstencem nerezovými utahovacími pásky</t>
  </si>
  <si>
    <t>- přerušení potrubí řezem</t>
  </si>
  <si>
    <t>RK123</t>
  </si>
  <si>
    <t>Oprava přípojky otevřeným výkopem vložením potrubí a provedením navrtávky</t>
  </si>
  <si>
    <t>304785236</t>
  </si>
  <si>
    <t>K123, K124, K126</t>
  </si>
  <si>
    <t>vložení nového KT potrubí  DN 400 délky 2,5 m</t>
  </si>
  <si>
    <t>navrtávka pro přípojku včetně napojovacího sedla</t>
  </si>
  <si>
    <t>1 m KT potrubí přípojky, napojení na stávající potrubí přípojky pružnou manžetou s nerezovými pásky</t>
  </si>
  <si>
    <t>RK132</t>
  </si>
  <si>
    <t>Oprava vyplněním injektážní cemento-polymerní hmotou s pomocí pakru</t>
  </si>
  <si>
    <t>1230468000</t>
  </si>
  <si>
    <t xml:space="preserve">zaplnění uzavřené odbočky injektážní </t>
  </si>
  <si>
    <t>cemento-polymerní hmotou s pomocí pakru v potrubí KT 400</t>
  </si>
  <si>
    <t>K132, K127</t>
  </si>
  <si>
    <t>RK128</t>
  </si>
  <si>
    <t>Provedení robotických úprav vnitřního povrchu (řezání, vrtání, broušení), injektáž sanační maltou</t>
  </si>
  <si>
    <t>-511145012</t>
  </si>
  <si>
    <t>K128, K129</t>
  </si>
  <si>
    <t xml:space="preserve">odfrézování přesazené přípojky a utěsnění napojení </t>
  </si>
  <si>
    <t>injektážní maltou s pomocí robota v potrubí KT 400</t>
  </si>
  <si>
    <t>SO 6.3.2. - Vodovodní řad 10 - 2. etapa</t>
  </si>
  <si>
    <t>-159873890</t>
  </si>
  <si>
    <t>výkres D.5.1.</t>
  </si>
  <si>
    <t>81,58*1,1"místní asf</t>
  </si>
  <si>
    <t>-1975887764</t>
  </si>
  <si>
    <t>81,58*(1,1+0,25+0,25) "místní asf</t>
  </si>
  <si>
    <t>113202111</t>
  </si>
  <si>
    <t>Vytrhání obrub  s vybouráním lože, s přemístěním hmot na skládku na vzdálenost do 3 m nebo s naložením na dopravní prostředek z krajníků nebo obrubníků stojatých</t>
  </si>
  <si>
    <t>757164214</t>
  </si>
  <si>
    <t>246086640</t>
  </si>
  <si>
    <t>50,0</t>
  </si>
  <si>
    <t>1326513140</t>
  </si>
  <si>
    <t>výkres D.3.5</t>
  </si>
  <si>
    <t>2*1,10</t>
  </si>
  <si>
    <t>1967960726</t>
  </si>
  <si>
    <t>11*1,10</t>
  </si>
  <si>
    <t>121101101</t>
  </si>
  <si>
    <t>Sejmutí ornice nebo lesní půdy  s vodorovným přemístěním na hromady v místě upotřebení nebo na dočasné či trvalé skládky se složením, na vzdálenost do 50 m</t>
  </si>
  <si>
    <t>-648681486</t>
  </si>
  <si>
    <t>20,0*1,1*0,2</t>
  </si>
  <si>
    <t>-2146075450</t>
  </si>
  <si>
    <t>(2+11)*2*0,5*1,10*1,83</t>
  </si>
  <si>
    <t>880801493</t>
  </si>
  <si>
    <t>výkres D.3.5., D.5.1</t>
  </si>
  <si>
    <t>160,37</t>
  </si>
  <si>
    <t>pro drenáž</t>
  </si>
  <si>
    <t>101,58*1,10*0,1+101,58*0,35*0,2</t>
  </si>
  <si>
    <t>-1460224590</t>
  </si>
  <si>
    <t>178,654*0,3 'Přepočtené koeficientem množství</t>
  </si>
  <si>
    <t>151811131</t>
  </si>
  <si>
    <t>Zřízení pažicích boxů pro pažení a rozepření stěn rýh podzemního vedení hloubka výkopu do 4 m, šířka do 1,2 m</t>
  </si>
  <si>
    <t>-2144934891</t>
  </si>
  <si>
    <t>371,38</t>
  </si>
  <si>
    <t>151811231</t>
  </si>
  <si>
    <t>Odstranění pažicích boxů pro pažení a rozepření stěn rýh podzemního vedení hloubka výkopu do 4 m, šířka do 1,2 m</t>
  </si>
  <si>
    <t>1040198921</t>
  </si>
  <si>
    <t>371,38 "dle pol. osazení</t>
  </si>
  <si>
    <t>568235046</t>
  </si>
  <si>
    <t>178,654*0,5</t>
  </si>
  <si>
    <t>1157207773</t>
  </si>
  <si>
    <t>81,58*1,1*0,45 "podkladní vrstvy komunikace pro provizorní povrch</t>
  </si>
  <si>
    <t>300291987</t>
  </si>
  <si>
    <t>178,654</t>
  </si>
  <si>
    <t>-1768075581</t>
  </si>
  <si>
    <t>117,91 "náhrada zeminou vhodnou ke zhut.,případně kam. drc. frakce 0-63</t>
  </si>
  <si>
    <t>-1525894172</t>
  </si>
  <si>
    <t>117,91*2,0</t>
  </si>
  <si>
    <t>370705111</t>
  </si>
  <si>
    <t>25,19</t>
  </si>
  <si>
    <t>707901639</t>
  </si>
  <si>
    <t>25,19*2 'Přepočtené koeficientem množství</t>
  </si>
  <si>
    <t>181111131</t>
  </si>
  <si>
    <t>Plošná úprava terénu v zemině tř. 1 až 4 s urovnáním povrchu bez doplnění ornice souvislé plochy do 500 m2 při nerovnostech terénu přes 150 do 200 mm v rovině nebo na svahu do 1:5</t>
  </si>
  <si>
    <t>-1052499043</t>
  </si>
  <si>
    <t>20,0*2,0</t>
  </si>
  <si>
    <t>181301103</t>
  </si>
  <si>
    <t>Rozprostření a urovnání ornice v rovině nebo ve svahu sklonu do 1:5 při souvislé ploše do 500 m2, tl. vrstvy přes 150 do 200 mm</t>
  </si>
  <si>
    <t>-1920954486</t>
  </si>
  <si>
    <t>20,0*1,1</t>
  </si>
  <si>
    <t>181411121</t>
  </si>
  <si>
    <t>Založení trávníku na půdě předem připravené plochy do 1000 m2 výsevem včetně utažení lučního v rovině nebo na svahu do 1:5</t>
  </si>
  <si>
    <t>-713996411</t>
  </si>
  <si>
    <t>40,0+22,0</t>
  </si>
  <si>
    <t>00572470</t>
  </si>
  <si>
    <t>osivo směs travní univerzál</t>
  </si>
  <si>
    <t>kg</t>
  </si>
  <si>
    <t>-650281436</t>
  </si>
  <si>
    <t>62,0*0,02</t>
  </si>
  <si>
    <t>-633055570</t>
  </si>
  <si>
    <t>283171450</t>
  </si>
  <si>
    <t>101,58</t>
  </si>
  <si>
    <t>1872677896</t>
  </si>
  <si>
    <t>16,76</t>
  </si>
  <si>
    <t>452111111</t>
  </si>
  <si>
    <t>Osazení betonových dílců pražců pod potrubí v otevřeném výkopu, průřezové plochy do 25000 mm2</t>
  </si>
  <si>
    <t>1002857661</t>
  </si>
  <si>
    <t>5922826620</t>
  </si>
  <si>
    <t>kostka betonová min. rozměr 200x200x50</t>
  </si>
  <si>
    <t>1104711658</t>
  </si>
  <si>
    <t>452313151</t>
  </si>
  <si>
    <t>Podkladní a zajišťovací konstrukce z betonu prostého v otevřeném výkopu bloky pro potrubí z betonu tř. C 20/25</t>
  </si>
  <si>
    <t>-544530144</t>
  </si>
  <si>
    <t>výkres D.6.5.2</t>
  </si>
  <si>
    <t>4*0,2*0,8*0,25 "OB 1</t>
  </si>
  <si>
    <t>1*0,3*0,3*0,25 "OB 2</t>
  </si>
  <si>
    <t>1*0,3*0,55*0,4 "OB 3</t>
  </si>
  <si>
    <t>1735970529</t>
  </si>
  <si>
    <t>(81,58-26,9)*1,1</t>
  </si>
  <si>
    <t>929323011</t>
  </si>
  <si>
    <t>564871116-R</t>
  </si>
  <si>
    <t>Podklad ze štěrkodrti ŠD  s rozprostřením a zhutněním, po zhutnění tl. 340 mm</t>
  </si>
  <si>
    <t>-1761629721</t>
  </si>
  <si>
    <t>26,9*1,1</t>
  </si>
  <si>
    <t>-641706355</t>
  </si>
  <si>
    <t>(81,58-26,9)*(1,1+0,25+0,25)</t>
  </si>
  <si>
    <t>565136111</t>
  </si>
  <si>
    <t>Asfaltový beton vrstva podkladní ACP 22 (obalované kamenivo hrubozrnné - OKH)  s rozprostřením a zhutněním v pruhu šířky do 3 m, po zhutnění tl. 50 mm</t>
  </si>
  <si>
    <t>-1849660074</t>
  </si>
  <si>
    <t>573111112</t>
  </si>
  <si>
    <t>Postřik infiltrační PI z asfaltu silničního s posypem kamenivem, v množství 1,00 kg/m2</t>
  </si>
  <si>
    <t>-182196238</t>
  </si>
  <si>
    <t>573211109</t>
  </si>
  <si>
    <t>Postřik spojovací PS bez posypu kamenivem z asfaltu silničního, v množství 0,50 kg/m2</t>
  </si>
  <si>
    <t>-1208019238</t>
  </si>
  <si>
    <t>26,9*(1,1+0,25+0,25)</t>
  </si>
  <si>
    <t>577144111</t>
  </si>
  <si>
    <t>Asfaltový beton vrstva obrusná ACO 11 (ABS)  s rozprostřením a se zhutněním z nemodifikovaného asfaltu v pruhu šířky do 3 m tř. I, po zhutnění tl. 50 mm</t>
  </si>
  <si>
    <t>-155745101</t>
  </si>
  <si>
    <t>850245121</t>
  </si>
  <si>
    <t>Výřez nebo výsek  na potrubí z trub litinových tlakových nebo plasických hmot DN 80</t>
  </si>
  <si>
    <t>1387230460</t>
  </si>
  <si>
    <t>851241131</t>
  </si>
  <si>
    <t>Montáž potrubí z trub litinových tlakových hrdlových  v otevřeném výkopu s integrovaným těsněním DN 80</t>
  </si>
  <si>
    <t>-917401095</t>
  </si>
  <si>
    <t>100,18</t>
  </si>
  <si>
    <t>552530008</t>
  </si>
  <si>
    <t>trouba vodovodní litinová hrdlová 6 m DN 80 mm</t>
  </si>
  <si>
    <t>1692393549</t>
  </si>
  <si>
    <t>specifikace viz technické podmínky</t>
  </si>
  <si>
    <t>851311131</t>
  </si>
  <si>
    <t>Montáž potrubí z trub litinových tlakových hrdlových  v otevřeném výkopu s integrovaným těsněním DN 150</t>
  </si>
  <si>
    <t>-336043169</t>
  </si>
  <si>
    <t>55253003</t>
  </si>
  <si>
    <t>trouba vodovodní litinová hrdlová Pz dl 6m DN 150</t>
  </si>
  <si>
    <t>423059966</t>
  </si>
  <si>
    <t>1,41</t>
  </si>
  <si>
    <t>857241131</t>
  </si>
  <si>
    <t>Montáž litinových tvarovek na potrubí litinovém tlakovém jednoosých na potrubí z trub hrdlových v otevřeném výkopu, kanálu nebo v šachtě s integrovaným těsněním DN 80</t>
  </si>
  <si>
    <t>-667308345</t>
  </si>
  <si>
    <t>55253940</t>
  </si>
  <si>
    <t>koleno hrdlové z tvárné litiny,práškový epoxid tl 250µm MMK-kus DN 80-45°</t>
  </si>
  <si>
    <t>-2079237424</t>
  </si>
  <si>
    <t>857242122</t>
  </si>
  <si>
    <t>Montáž litinových tvarovek na potrubí litinovém tlakovém jednoosých na potrubí z trub přírubových v otevřeném výkopu, kanálu nebo v šachtě DN 80</t>
  </si>
  <si>
    <t>-2057769859</t>
  </si>
  <si>
    <t>HWL.505008020016</t>
  </si>
  <si>
    <t>KOLENO PATNÍ PŘÍRUBOVÉ DLOUHÉ 80</t>
  </si>
  <si>
    <t>-1733237570</t>
  </si>
  <si>
    <t>857251141</t>
  </si>
  <si>
    <t>Montáž litinových tvarovek na potrubí litinovém tlakovém jednoosých na potrubí z trub hrdlových v otevřeném výkopu, kanálu nebo v šachtě s těsnícím nebo zámkovým spojem vnějšího průměru DE 90</t>
  </si>
  <si>
    <t>1967162859</t>
  </si>
  <si>
    <t>95.7974080000155</t>
  </si>
  <si>
    <t>U-EXPRES SPOJKA DN 80</t>
  </si>
  <si>
    <t>-1715261407</t>
  </si>
  <si>
    <t>857251151</t>
  </si>
  <si>
    <t>Montáž litinových tvarovek na potrubí litinovém tlakovém jednoosých na potrubí z trub hrdlových v otevřeném výkopu, kanálu nebo v šachtě s přírubovým koncem vnějšího průměru DE 90</t>
  </si>
  <si>
    <t>-1969868215</t>
  </si>
  <si>
    <t>55251186</t>
  </si>
  <si>
    <t>tvarovka přírubová s hrdlem E, PN 10-16 DN 90/příruba DN 80</t>
  </si>
  <si>
    <t>784852411</t>
  </si>
  <si>
    <t>857253151</t>
  </si>
  <si>
    <t>Montáž litinových tvarovek na potrubí litinovém tlakovém odbočných na potrubí z trub hrdlových v otevřeném výkopu, kanálu nebo v šachtě s přírubovým koncem vnějšího průměru DE 90</t>
  </si>
  <si>
    <t>-1428102771</t>
  </si>
  <si>
    <t>55251211</t>
  </si>
  <si>
    <t>tvarovka hrdlová s přírubovou odbočkou A, PN 10-16 DN 90/odbočka DN 80</t>
  </si>
  <si>
    <t>-1555571012</t>
  </si>
  <si>
    <t>857311141</t>
  </si>
  <si>
    <t>Montáž litinových tvarovek na potrubí litinovém tlakovém jednoosých na potrubí z trub hrdlových v otevřeném výkopu, kanálu nebo v šachtě s těsnícím nebo zámkovým spojem vnějšího průměru DE 160</t>
  </si>
  <si>
    <t>-883852616</t>
  </si>
  <si>
    <t>59.797415000016</t>
  </si>
  <si>
    <t>WAGA SPOJKA 150 (155-192)</t>
  </si>
  <si>
    <t>-43514686</t>
  </si>
  <si>
    <t>857311151</t>
  </si>
  <si>
    <t>Montáž litinových tvarovek na potrubí litinovém tlakovém jednoosých na potrubí z trub hrdlových v otevřeném výkopu, kanálu nebo v šachtě s přírubovým koncem vnějšího průměru DE 160</t>
  </si>
  <si>
    <t>578550797</t>
  </si>
  <si>
    <t>55251189</t>
  </si>
  <si>
    <t>tvarovka přírubová s hrdlem E, PN 10-16 DN 160/příruba DN 150</t>
  </si>
  <si>
    <t>-741691912</t>
  </si>
  <si>
    <t>857312122</t>
  </si>
  <si>
    <t>Montáž litinových tvarovek na potrubí litinovém tlakovém jednoosých na potrubí z trub přírubových v otevřeném výkopu, kanálu nebo v šachtě DN 150</t>
  </si>
  <si>
    <t>2086576088</t>
  </si>
  <si>
    <t>55253616</t>
  </si>
  <si>
    <t>přechod přírubový,práškový epoxid tl 250µm FFR-kus litinový dl 200mm DN 150/80</t>
  </si>
  <si>
    <t>-428820082</t>
  </si>
  <si>
    <t>857314122</t>
  </si>
  <si>
    <t>Montáž litinových tvarovek na potrubí litinovém tlakovém odbočných na potrubí z trub přírubových v otevřeném výkopu, kanálu nebo v šachtě DN 150</t>
  </si>
  <si>
    <t>2088635603</t>
  </si>
  <si>
    <t>55253530</t>
  </si>
  <si>
    <t>tvarovka přírubová litinová vodovodní s přírubovou odbočkou PN 10/16 T-kus DN 150/150</t>
  </si>
  <si>
    <t>-2052649263</t>
  </si>
  <si>
    <t>871161211</t>
  </si>
  <si>
    <t>Montáž vodovodního potrubí z plastů v otevřeném výkopu z polyetylenu PE 100 svařovaných elektrotvarovkou SDR 11/PN16 D 32 x 3,0 mm</t>
  </si>
  <si>
    <t>250019052</t>
  </si>
  <si>
    <t>11,5</t>
  </si>
  <si>
    <t>2861359532</t>
  </si>
  <si>
    <t xml:space="preserve">potrubí  PE100  SDR 11 32x3,0 </t>
  </si>
  <si>
    <t>-1296197462</t>
  </si>
  <si>
    <t>871241221</t>
  </si>
  <si>
    <t>Montáž vodovodního potrubí z plastů v otevřeném výkopu z polyetylenu PE 100 svařovaných elektrotvarovkou SDR 17/PN10 D 90 x 5,4 mm</t>
  </si>
  <si>
    <t>165541983</t>
  </si>
  <si>
    <t>výkres D.5.2</t>
  </si>
  <si>
    <t>8*1,0</t>
  </si>
  <si>
    <t>28613129</t>
  </si>
  <si>
    <t>potrubí vodovodní PE100 PN 10 SDR17 6m 12m 100m 90x5,4mm</t>
  </si>
  <si>
    <t>74339951</t>
  </si>
  <si>
    <t>65</t>
  </si>
  <si>
    <t>871251221-R</t>
  </si>
  <si>
    <t>Provizorní zakrytí vrchu zemní soupravy uzávěru</t>
  </si>
  <si>
    <t>ks</t>
  </si>
  <si>
    <t>-876264480</t>
  </si>
  <si>
    <t>-např. sek PE 110 + záslepka</t>
  </si>
  <si>
    <t>66</t>
  </si>
  <si>
    <t>891173111</t>
  </si>
  <si>
    <t>Montáž vodovodních armatur na potrubí ventilů hlavních pro přípojky DN 32</t>
  </si>
  <si>
    <t>-1316628533</t>
  </si>
  <si>
    <t>67</t>
  </si>
  <si>
    <t>250005400016</t>
  </si>
  <si>
    <t>Domovní šoupátko 32/1 1/4“</t>
  </si>
  <si>
    <t>1210002281</t>
  </si>
  <si>
    <t>68</t>
  </si>
  <si>
    <t>960113018004</t>
  </si>
  <si>
    <t>SOUPRAVA ZEMNÍ TELESKOPICKÁ DOM. ŠOUPÁTKA</t>
  </si>
  <si>
    <t>KS</t>
  </si>
  <si>
    <t>-2037283378</t>
  </si>
  <si>
    <t>69</t>
  </si>
  <si>
    <t>891173111-R</t>
  </si>
  <si>
    <t>Montáž vodovodních armatur na potrubí propojení potrubí přípojky DN 32</t>
  </si>
  <si>
    <t>-144583389</t>
  </si>
  <si>
    <t>70</t>
  </si>
  <si>
    <t>2.1.100.322</t>
  </si>
  <si>
    <t>Isiflo spojka přímá, rozměr 32x32</t>
  </si>
  <si>
    <t>-1211058270</t>
  </si>
  <si>
    <t>71</t>
  </si>
  <si>
    <t>891181811</t>
  </si>
  <si>
    <t>Demontáž vodovodních armatur na potrubí šoupátek nebo klapek uzavíracích v otevřeném výkopu nebo v šachtách DN 40</t>
  </si>
  <si>
    <t>-1692619759</t>
  </si>
  <si>
    <t>Demontáž domovních šoupátek včetně zemních souprav a poklopů</t>
  </si>
  <si>
    <t>72</t>
  </si>
  <si>
    <t>891241112</t>
  </si>
  <si>
    <t>Montáž vodovodních armatur na potrubí šoupátek nebo klapek uzavíracích v otevřeném výkopu nebo v šachtách s osazením zemní soupravy (bez poklopů) DN 80</t>
  </si>
  <si>
    <t>1380782870</t>
  </si>
  <si>
    <t>73</t>
  </si>
  <si>
    <t>950108000003</t>
  </si>
  <si>
    <t>SOUPRAVA ZEMNÍ TELESKOPICKÁ E1/A-1,3 -1,8 65-80 E1/80 A (1,3-1,8m)</t>
  </si>
  <si>
    <t>2024836970</t>
  </si>
  <si>
    <t>74</t>
  </si>
  <si>
    <t>400108000016</t>
  </si>
  <si>
    <t>ŠOUPĚ PŘÍRUBOVÉ KRÁTKÉ E1 CZ 80</t>
  </si>
  <si>
    <t>-1976589214</t>
  </si>
  <si>
    <t>75</t>
  </si>
  <si>
    <t>891241811</t>
  </si>
  <si>
    <t>Demontáž vodovodních armatur na potrubí šoupátek nebo klapek uzavíracích v otevřeném výkopu nebo v šachtách DN 80</t>
  </si>
  <si>
    <t>-296458441</t>
  </si>
  <si>
    <t>4 "šoupátka</t>
  </si>
  <si>
    <t>1 "hydrant</t>
  </si>
  <si>
    <t>76</t>
  </si>
  <si>
    <t>891247111</t>
  </si>
  <si>
    <t>Montáž vodovodních armatur na potrubí hydrantů podzemních (bez osazení poklopů) DN 80</t>
  </si>
  <si>
    <t>CS ÚRS 2018 01</t>
  </si>
  <si>
    <t>-898233657</t>
  </si>
  <si>
    <t>bude osazen demontovaný hydrant</t>
  </si>
  <si>
    <t>77</t>
  </si>
  <si>
    <t>891249111</t>
  </si>
  <si>
    <t>Montáž vodovodních armatur na potrubí navrtávacích pasů s ventilem Jt 1 MPa, na potrubí z trub litinových, ocelových nebo plastických hmot DN 80</t>
  </si>
  <si>
    <t>-597957455</t>
  </si>
  <si>
    <t>78</t>
  </si>
  <si>
    <t>42271412</t>
  </si>
  <si>
    <t>pás navrtávací z tvárné litiny DN 80mm, rozsah (88-99), odbočky 1",5/4",6/4",2"</t>
  </si>
  <si>
    <t>-1127257519</t>
  </si>
  <si>
    <t>79</t>
  </si>
  <si>
    <t>891311112</t>
  </si>
  <si>
    <t>Montáž vodovodních armatur na potrubí šoupátek nebo klapek uzavíracích v otevřeném výkopu nebo v šachtách s osazením zemní soupravy (bez poklopů) DN 150</t>
  </si>
  <si>
    <t>-959271481</t>
  </si>
  <si>
    <t>80</t>
  </si>
  <si>
    <t>42221306</t>
  </si>
  <si>
    <t>šoupátko pitná voda litina GGG 50 krátká stavební dl PN 10/16 DN 150x210mm</t>
  </si>
  <si>
    <t>-982190217</t>
  </si>
  <si>
    <t>81</t>
  </si>
  <si>
    <t>HWL.950112515003</t>
  </si>
  <si>
    <t>SOUPRAVA ZEMNÍ TELESKOPICKÁ E1/A-1,3 -1,8 125-150 (1,3-1,8m)</t>
  </si>
  <si>
    <t>-937198858</t>
  </si>
  <si>
    <t>82</t>
  </si>
  <si>
    <t>892241111</t>
  </si>
  <si>
    <t>Tlakové zkoušky vodou na potrubí DN do 80</t>
  </si>
  <si>
    <t>1569707015</t>
  </si>
  <si>
    <t>83</t>
  </si>
  <si>
    <t>892273122</t>
  </si>
  <si>
    <t>Proplach a dezinfekce vodovodního potrubí DN od 80 do 125</t>
  </si>
  <si>
    <t>1109794817</t>
  </si>
  <si>
    <t>84</t>
  </si>
  <si>
    <t>892351111</t>
  </si>
  <si>
    <t>Tlakové zkoušky vodou na potrubí DN 150 nebo 200</t>
  </si>
  <si>
    <t>1420919969</t>
  </si>
  <si>
    <t>85</t>
  </si>
  <si>
    <t>892353122</t>
  </si>
  <si>
    <t>Proplach a dezinfekce vodovodního potrubí DN 150 nebo 200</t>
  </si>
  <si>
    <t>1525141366</t>
  </si>
  <si>
    <t>86</t>
  </si>
  <si>
    <t>892372111</t>
  </si>
  <si>
    <t>Tlakové zkoušky vodou zabezpečení konců potrubí při tlakových zkouškách DN do 300</t>
  </si>
  <si>
    <t>-2004585233</t>
  </si>
  <si>
    <t>87</t>
  </si>
  <si>
    <t>899401112</t>
  </si>
  <si>
    <t>Osazení poklopů litinových šoupátkových</t>
  </si>
  <si>
    <t>1721433145</t>
  </si>
  <si>
    <t>88</t>
  </si>
  <si>
    <t>16500000000325</t>
  </si>
  <si>
    <t xml:space="preserve">POKLOP </t>
  </si>
  <si>
    <t>-1142308684</t>
  </si>
  <si>
    <t>90</t>
  </si>
  <si>
    <t>899401113</t>
  </si>
  <si>
    <t>Osazení poklopů litinových hydrantových</t>
  </si>
  <si>
    <t>1579060410</t>
  </si>
  <si>
    <t>bude osazen demontovaný poklop včetně podkladové desky</t>
  </si>
  <si>
    <t>91</t>
  </si>
  <si>
    <t>51719517</t>
  </si>
  <si>
    <t>100,18+1,41</t>
  </si>
  <si>
    <t>92</t>
  </si>
  <si>
    <t>899913103-R</t>
  </si>
  <si>
    <t>Příplatek za nerezové šrouby a bandáže přírubových spojů DN 80</t>
  </si>
  <si>
    <t>1001680329</t>
  </si>
  <si>
    <t>včetně materiálu</t>
  </si>
  <si>
    <t>93</t>
  </si>
  <si>
    <t>899913122-R5</t>
  </si>
  <si>
    <t>Příplatek za nerezové šrouby a bandáže přírubových spojů DN 150</t>
  </si>
  <si>
    <t>-322019429</t>
  </si>
  <si>
    <t>94</t>
  </si>
  <si>
    <t>916131213</t>
  </si>
  <si>
    <t>Osazení silničního obrubníku betonového se zřízením lože, s vyplněním a zatřením spár cementovou maltou stojatého s boční opěrou z betonu prostého, do lože z betonu prostého</t>
  </si>
  <si>
    <t>-650909907</t>
  </si>
  <si>
    <t>95</t>
  </si>
  <si>
    <t>59217017</t>
  </si>
  <si>
    <t>obrubník betonový chodníkový 1000x100x250mm</t>
  </si>
  <si>
    <t>39324844</t>
  </si>
  <si>
    <t>96</t>
  </si>
  <si>
    <t>919112233</t>
  </si>
  <si>
    <t>Řezání dilatačních spár v živičném krytu  vytvoření komůrky pro těsnící zálivku šířky 20 mm, hloubky 40 mm</t>
  </si>
  <si>
    <t>-2073641959</t>
  </si>
  <si>
    <t>37,0</t>
  </si>
  <si>
    <t>97</t>
  </si>
  <si>
    <t>919122132</t>
  </si>
  <si>
    <t>Utěsnění dilatačních spár zálivkou za tepla  v cementobetonovém nebo živičném krytu včetně adhezního nátěru s těsnicím profilem pod zálivkou, pro komůrky šířky 20 mm, hloubky 40 mm</t>
  </si>
  <si>
    <t>1669293591</t>
  </si>
  <si>
    <t>98</t>
  </si>
  <si>
    <t>919735112</t>
  </si>
  <si>
    <t>Řezání stávajícího živičného krytu nebo podkladu  hloubky přes 50 do 100 mm</t>
  </si>
  <si>
    <t>-1891895902</t>
  </si>
  <si>
    <t>99</t>
  </si>
  <si>
    <t>998273102</t>
  </si>
  <si>
    <t>Přesun hmot pro trubní vedení hloubené z trub litinových pro vodovody nebo kanalizace v otevřeném výkopu dopravní vzdálenost do 15 m</t>
  </si>
  <si>
    <t>-1384293413</t>
  </si>
  <si>
    <t>100</t>
  </si>
  <si>
    <t>8999905.R1</t>
  </si>
  <si>
    <t>Zkouška průchodnosti potrubí do DN 80</t>
  </si>
  <si>
    <t>667097096</t>
  </si>
  <si>
    <t>101</t>
  </si>
  <si>
    <t>9000010.R</t>
  </si>
  <si>
    <t>Rozbor pitné vody dle vyhl.č.376/200 Sb.</t>
  </si>
  <si>
    <t>-2011561029</t>
  </si>
  <si>
    <t>List obsahuje:</t>
  </si>
  <si>
    <t>1) Krycí list soupisu</t>
  </si>
  <si>
    <t>2) Rekapitulace</t>
  </si>
  <si>
    <t>3) Soupis prací</t>
  </si>
  <si>
    <t>{0f2b5864-0024-47b8-ba62-3f987028180c}</t>
  </si>
  <si>
    <t>KRYCÍ LIST SOUPISU</t>
  </si>
  <si>
    <t>06 - Vedlejší a ostaní náklady</t>
  </si>
  <si>
    <t>Uchazeč:</t>
  </si>
  <si>
    <t>Šindlar s.r.o., Na Brně 372/2a, Hradec Králové 6</t>
  </si>
  <si>
    <t xml:space="preserve">   OST 1 - Vedlejší náklady</t>
  </si>
  <si>
    <t xml:space="preserve">    O01 -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</si>
  <si>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</si>
  <si>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</si>
  <si>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</si>
  <si>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VRN7 - Provozní vlivy</t>
  </si>
  <si>
    <t xml:space="preserve">   OST 1</t>
  </si>
  <si>
    <t>Vedlejší náklady</t>
  </si>
  <si>
    <t>O01</t>
  </si>
  <si>
    <t>R042</t>
  </si>
  <si>
    <t>Statická hutnící zkouška - provedení akreditovaným subjektem se stanovením modulu přetvárnosti Edef2 a poměru Edef2/Edef1, včetně vypracování protokolu</t>
  </si>
  <si>
    <t>Soub</t>
  </si>
  <si>
    <t>1024</t>
  </si>
  <si>
    <t>-1729883525</t>
  </si>
  <si>
    <t xml:space="preserve">úprava povrchu terénu </t>
  </si>
  <si>
    <t>provedení zkoušky na budoucí pláni opravované komunikace , kóta -0,42 m</t>
  </si>
  <si>
    <t>R044</t>
  </si>
  <si>
    <t>Zdokumentování stávajícího stavu okolních staveb</t>
  </si>
  <si>
    <t>345571294</t>
  </si>
  <si>
    <t xml:space="preserve">Pasport dotčených budov, plotů a přístupových tras </t>
  </si>
  <si>
    <t>včetně pořízení fotodokumentace a předání výsledků investorovi</t>
  </si>
  <si>
    <t>VRN</t>
  </si>
  <si>
    <t>Vedlejší rozpočtové náklady</t>
  </si>
  <si>
    <t>VRN1</t>
  </si>
  <si>
    <t>Průzkumné, geodetické a projektové práce</t>
  </si>
  <si>
    <t>011314000</t>
  </si>
  <si>
    <t>Spolupráce při záchranném archeologickém dohledu</t>
  </si>
  <si>
    <t>-100339355</t>
  </si>
  <si>
    <t>011503000</t>
  </si>
  <si>
    <t>Průzkumné práce</t>
  </si>
  <si>
    <t>-2100449364</t>
  </si>
  <si>
    <t>011503000R</t>
  </si>
  <si>
    <t>Sondy pro identifikaci podzemního zařízení</t>
  </si>
  <si>
    <t>-2097749010</t>
  </si>
  <si>
    <t>012103000</t>
  </si>
  <si>
    <t>Vytyčení stavby ( všech stavebních objektů ) oprávněným geodetem včetně vypracování zprávy, ochrana geodetických bodů před poškozením</t>
  </si>
  <si>
    <t>1354610333</t>
  </si>
  <si>
    <t>vytyčení stavby včetně ochrany geodetických bodů před poškozením</t>
  </si>
  <si>
    <t>012103000-R</t>
  </si>
  <si>
    <t>Vytyčení podzemních zařízení, rizika a zvláštní opatření</t>
  </si>
  <si>
    <t>217437002</t>
  </si>
  <si>
    <t>vytyčení stávajících inženýrských sítí</t>
  </si>
  <si>
    <t>012203000</t>
  </si>
  <si>
    <t>Dokumentace geodetického zaměření stavby. Průběžné zaměřování a odesílání zpracovaných výkresů objednateli k posouzení, závěrečné zpracování dokumentace geodetického zaměření stavby dle standartizovaných požadavků objednatele</t>
  </si>
  <si>
    <t>651841182</t>
  </si>
  <si>
    <t>Zaměření stavby</t>
  </si>
  <si>
    <t>Zaměření potrubí  bude provedeno vždy před zásypem rýhy</t>
  </si>
  <si>
    <t>8a</t>
  </si>
  <si>
    <t xml:space="preserve">Vypracování  geometrických plánu objektů nově vybudovaných vodovodů a kanalizací ( zobrazených ve výkresu C.2 koordinační situace ),  bez přípojek ,  v délce přibližně kanalizace 582 m, vodovod 1234 m. Počet výtisků bude 5 ks a geometrický plán je potřeba pro zřízení věcného břemene vkladem do katastru nemovitostí. Geometrické plány se budou zpracovávat až po dokončení části C. </t>
  </si>
  <si>
    <t>013254000</t>
  </si>
  <si>
    <t>Dokumentace skutečného provedení stavby</t>
  </si>
  <si>
    <t>161061850</t>
  </si>
  <si>
    <t>Zpracování a předání dokumentace  skutečného provedení stavby</t>
  </si>
  <si>
    <t>(3 paré + 1 v elektronické formě) objednateli</t>
  </si>
  <si>
    <t>Kompletní DSPS zpracovaná dle Vyhl. č. 499/2006 Sb. v platném zněmí</t>
  </si>
  <si>
    <t>o dokumentaci staveb</t>
  </si>
  <si>
    <t>013303000R</t>
  </si>
  <si>
    <t>Náklady uvedené v PD a technických podmínkách zadavatele, např. spolupůsobení s obyvateli při provádění stavby</t>
  </si>
  <si>
    <t>1345460160</t>
  </si>
  <si>
    <t>VRN3</t>
  </si>
  <si>
    <t>Zařízení staveniště</t>
  </si>
  <si>
    <t>030001000</t>
  </si>
  <si>
    <t>Základní rozdělení průvodních činností a nákladů zařízení staveniště</t>
  </si>
  <si>
    <t>881023746</t>
  </si>
  <si>
    <t>Rozebrání, bourání a odvoz zařízení staveniště</t>
  </si>
  <si>
    <t>Úprava terénu po zrušení zařízení staveniště</t>
  </si>
  <si>
    <t>oplocení zařízení staveniště plotem min. výšky 1,8 m</t>
  </si>
  <si>
    <t>oplocení skládek materiálu a vytěžené zeminy plotem min. výšky 1,8 m</t>
  </si>
  <si>
    <t>oplocení staveniště na zastavěném území  plotem min. výšky 1,8 m</t>
  </si>
  <si>
    <t>bezpečnostní osvětlení na ohrazení staveniště sousedícím s komunikacemi pro pěší a vozidla (v rozích a na každých 15 m plotu</t>
  </si>
  <si>
    <t>bezpečnostní značení na staveništi (tabulky se zákazy vstupu, označení staveniště, vedení náhradních tras pro pěší</t>
  </si>
  <si>
    <t>034203000</t>
  </si>
  <si>
    <t>Zařízení staveniště zabezpečení staveniště oplocení staveniště</t>
  </si>
  <si>
    <t>-753556090</t>
  </si>
  <si>
    <t>034203000R</t>
  </si>
  <si>
    <t>Doklady k předání a převzetí díla</t>
  </si>
  <si>
    <t>-1758612217</t>
  </si>
  <si>
    <t>034403000R</t>
  </si>
  <si>
    <t>Dopravně inženýrské opatření ( DIO ) – zpracování návrhů, projednání s dotčenými orgány státní správy, realizace</t>
  </si>
  <si>
    <t>-1545384822</t>
  </si>
  <si>
    <t>Dopravně inženýrské opatření</t>
  </si>
  <si>
    <t>zřízení, údržba, přemístění a odstranění</t>
  </si>
  <si>
    <t>dopravního značení k dopravním omezením</t>
  </si>
  <si>
    <t>podle předpisů o pozemních komunikacích,</t>
  </si>
  <si>
    <t>034503000</t>
  </si>
  <si>
    <t>Osazení informačních panelů ( dodávka panelů objednatel )</t>
  </si>
  <si>
    <t>-637068203</t>
  </si>
  <si>
    <t xml:space="preserve">Zajištění umístění štítku o povolení stavby a stejnopisu oznámení </t>
  </si>
  <si>
    <t>o zahájení prací oblastnímu inspektorátu práce na viditelném místě</t>
  </si>
  <si>
    <t>u vstupu na staveniště</t>
  </si>
  <si>
    <t>034703000</t>
  </si>
  <si>
    <t>Zajištění a osvětlení výkopů a překopů</t>
  </si>
  <si>
    <t>1354224879</t>
  </si>
  <si>
    <t>035103001</t>
  </si>
  <si>
    <t>Poplatky za užíváné ploch a komunikací pro stavbu, zařízení staveniště apod.</t>
  </si>
  <si>
    <t>-430145515</t>
  </si>
  <si>
    <t>pro mezideponie materiálu</t>
  </si>
  <si>
    <t>VRN7</t>
  </si>
  <si>
    <t>Provozní vlivy</t>
  </si>
  <si>
    <t>073002000</t>
  </si>
  <si>
    <t>Fotofokumentace v průběhu provádění díla</t>
  </si>
  <si>
    <t>-822676198</t>
  </si>
  <si>
    <t>Během stavby bude pořizováná podrobná fotodokumentace postupujících prací</t>
  </si>
  <si>
    <t>po dokončení stavby předá dodavatel fotodokumentaci vypálenou na DVD</t>
  </si>
  <si>
    <t>06</t>
  </si>
  <si>
    <t>Vedlejší a ostaní náklady</t>
  </si>
  <si>
    <t>{31dc94f7-6781-41bf-8954-2f5af4079131}</t>
  </si>
  <si>
    <t>2a</t>
  </si>
  <si>
    <t>113154113-R</t>
  </si>
  <si>
    <t>Frézování živičného podkladu nebo krytu  s naložením na dopravní prostředek plochy do 500 m2 s překážkami v trase pruhu šířky  do 0,5 m, tloušťky vrstvy 50 mm</t>
  </si>
  <si>
    <t>806675037</t>
  </si>
  <si>
    <t>28*(0,25+0,25) "místní asf</t>
  </si>
  <si>
    <t>-1841635399</t>
  </si>
  <si>
    <t>R0012</t>
  </si>
  <si>
    <t>755164120</t>
  </si>
  <si>
    <t>1327385633</t>
  </si>
  <si>
    <t>Zaslepení stoky těsnícím vakem DN 400 na dobu cca 14 dnů</t>
  </si>
  <si>
    <t>Čerpání splaškových vod při pracích na výměně stoky, na délku cca 50 m, včetně záložního čerpadla, včetně přejezdných úprav na potrubí</t>
  </si>
  <si>
    <t xml:space="preserve">Robotická sanace potrubí DN 400 </t>
  </si>
  <si>
    <t>K141 až K 146</t>
  </si>
  <si>
    <t>Povrch betonu odfrézovat, korozní zplodiny na výztuži odstranit, povrch potrubí vystěrkovat maltou Ergelit KS-1 tak, aby byla překryta výztuž vrstvou alespoň tl. 2 cm. Délka opravy 0,8 m.</t>
  </si>
  <si>
    <t>Poškození povrchu potrubí ŽB 400 korozí výztuže</t>
  </si>
  <si>
    <t>Zaslepení stoky těsnícím vakem DN 400  na dobu cca 20 dnů</t>
  </si>
  <si>
    <t>Zaslepení stoky těsnícím vakem DN 800 na dobu cca 20 dnů</t>
  </si>
  <si>
    <t>Zaslepení stoky těsnícím vakem DN 1000 na dobu cca 20 dnů</t>
  </si>
  <si>
    <t>178423777</t>
  </si>
  <si>
    <t>Frézování živičného podkladu nebo krytu s naložením na dopravní prostředek plochy přes 1 000 do 10 000 m2 s překážkami v trase pruhu šířky přes 1 m do 2 m, tloušťky vrstvy 150 mm</t>
  </si>
  <si>
    <t>1212787928</t>
  </si>
  <si>
    <t>-1338433343</t>
  </si>
  <si>
    <t>K20</t>
  </si>
  <si>
    <t>3,0*3,0 "K147</t>
  </si>
  <si>
    <t>=-PI*0,6*0,6*2</t>
  </si>
  <si>
    <t>2,5*2,5*2,0</t>
  </si>
  <si>
    <t>3,0*3,0 "K247</t>
  </si>
  <si>
    <t>132201203</t>
  </si>
  <si>
    <t>Hloubení zapažených i nezapažených rýh šířky přes 600 do 2 000 mm s urovnáním dna do předepsaného profilu a spádu v hornině tř. 3 přes 1 000 do 5 000 m3</t>
  </si>
  <si>
    <t>Hloubení zapažených i nezapažených rýh šířky přes 600 do 2 000 mm s urovnáním dna do předepsaného profilu a spádu v hornině tř. 3 Příplatek k cenám za lepivost horniny tř. 3</t>
  </si>
  <si>
    <t>2138175713</t>
  </si>
  <si>
    <t>1854367607</t>
  </si>
  <si>
    <t>396978011</t>
  </si>
  <si>
    <t>1161095263</t>
  </si>
  <si>
    <t>podkladní vrstvy komunikace pro provizorní povrch</t>
  </si>
  <si>
    <t>3,0*3,0*0,25 "K147</t>
  </si>
  <si>
    <t>4*2,5*2,0 "K147</t>
  </si>
  <si>
    <t>- dle položky zásyp jam</t>
  </si>
  <si>
    <t>1056939190</t>
  </si>
  <si>
    <t>výkop</t>
  </si>
  <si>
    <t>Zásyp sypaninou z jakékoliv horniny s uložením výkopku ve vrstvách bez zhutnění jam, šachet, rýh nebo kolem objektů v těchto vykopávkách</t>
  </si>
  <si>
    <t>-2111471996</t>
  </si>
  <si>
    <t>-887146510</t>
  </si>
  <si>
    <t>Poznámka k položce:
Hmotnost 2 t/m3</t>
  </si>
  <si>
    <t>Bourání šachty, stoky kompletní nebo vybourání otvorů průřezové plochy do 4 m2 ve stokách ze zdiva z prostého betonu</t>
  </si>
  <si>
    <t>-1396899279</t>
  </si>
  <si>
    <t>vybourání stávající šachty</t>
  </si>
  <si>
    <t>vybourání potrubí DN 400</t>
  </si>
  <si>
    <t>(PI*2,4*(0,62*0,62-0,5*0,5))</t>
  </si>
  <si>
    <t>(PI*1,5*(0,26*0,26-0,2*0,2))</t>
  </si>
  <si>
    <t>451573111</t>
  </si>
  <si>
    <t>Lože pod potrubí, stoky a drobné objekty v otevřeném výkopu z písku a štěrkopísku fr. 0-4 mm</t>
  </si>
  <si>
    <t>-1246744071</t>
  </si>
  <si>
    <t>4*1,0*0,1 "K147</t>
  </si>
  <si>
    <t>pod potrubí</t>
  </si>
  <si>
    <t>592240128</t>
  </si>
  <si>
    <t>prstenec betonový vyrovnávací ke krytu šachty 62,5x8x12 cm</t>
  </si>
  <si>
    <t>-1406519013</t>
  </si>
  <si>
    <t>K100, K101, K111, K112, K113, K147</t>
  </si>
  <si>
    <t>1508519104</t>
  </si>
  <si>
    <t>Podklad ze štěrkodrti ŠD s rozprostřením a zhutněním, po zhutnění tl. 100 mm</t>
  </si>
  <si>
    <t>2036278152</t>
  </si>
  <si>
    <t>Podklad ze štěrkodrti ŠD s rozprostřením a zhutněním, po zhutnění tl. 250 mm</t>
  </si>
  <si>
    <t>-1123878372</t>
  </si>
  <si>
    <t>564921413</t>
  </si>
  <si>
    <t>Podklad nebo podsyp z asfaltového recyklátu s rozprostřením a zhutněním, po zhutnění tl. 80 mm</t>
  </si>
  <si>
    <t>-877278682</t>
  </si>
  <si>
    <t>K94, K95, K96, K97,K98, K99,K101, K102, K103, K104, K108, K109, K110, K100, K111, K112, K113, K147</t>
  </si>
  <si>
    <t>1625497615</t>
  </si>
  <si>
    <t>1664455226</t>
  </si>
  <si>
    <t>Montáž potrubí z trub kameninových  hrdlových s integrovaným těsněním Příplatek k cenám za napojení dvou dříků trub o stejném průměru (max. rozdíl 12 mm) pomocí převlečné manžety (manžeta zahrnuta v ceně) DN 150</t>
  </si>
  <si>
    <t>-428924996</t>
  </si>
  <si>
    <t>1784078895</t>
  </si>
  <si>
    <t>RB0003016C25</t>
  </si>
  <si>
    <t>-164875004</t>
  </si>
  <si>
    <t>1,5 "K147</t>
  </si>
  <si>
    <t>Montáž potrubí z trub kameninových  hrdlových s integrovaným těsněním v otevřeném výkopu ve sklonu do 20 % DN 200</t>
  </si>
  <si>
    <t>trouba kameninová glazovaná DN 2050mm L1,50m spojovací systém F</t>
  </si>
  <si>
    <t>Montáž potrubí z trub kameninových  hrdlových s integrovaným těsněním Příplatek k cenám za napojení dvou dříků trub o stejném průměru (max. rozdíl 12 mm) pomocí převlečné manžety (manžeta zahrnuta v ceně) DN 200</t>
  </si>
  <si>
    <t>Montáž potrubí z trub kameninových  hrdlových s integrovaným těsněním v otevřeném výkopu ve sklonu do 20 % DN 400</t>
  </si>
  <si>
    <t>K147</t>
  </si>
  <si>
    <t>trouba kameninová glazovaná DN400mm L2,50m spojovací systém C Třída 160</t>
  </si>
  <si>
    <t>Montáž potrubí z trub kameninových  hrdlových s integrovaným těsněním Příplatek k cenám za napojení dvou dříků trub o stejném průměru (max. rozdíl 12 mm) pomocí převlečné manžety (manžeta zahrnuta v ceně) DN 400</t>
  </si>
  <si>
    <t>-1535061786</t>
  </si>
  <si>
    <t>312770558</t>
  </si>
  <si>
    <t>-778044841</t>
  </si>
  <si>
    <t>43144082</t>
  </si>
  <si>
    <t>1289676785</t>
  </si>
  <si>
    <t>1365460163</t>
  </si>
  <si>
    <t>1108622676</t>
  </si>
  <si>
    <t>1 "K147</t>
  </si>
  <si>
    <t>dno betonové šachty kanalizační přímé jednolité 100/KOM tl. 15 cm- na potrubí DN 400, 2 vedlejší přítoky DN 200 ,150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</si>
</sst>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6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sz val="8"/>
      <color rgb="FF3366FF"/>
      <name val="Arial CE"/>
    </font>
    <font>
      <b/>
      <sz val="14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8"/>
      <color theme="10"/>
      <name val="Wingdings 2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  <font>
      <sz val="10"/>
      <name val="Trebuchet MS"/>
    </font>
    <font>
      <sz val="10"/>
      <color rgb="FF960000"/>
      <name val="Trebuchet MS"/>
    </font>
    <font>
      <sz val="10"/>
      <color theme="10"/>
      <name val="Trebuchet MS"/>
    </font>
    <font>
      <b/>
      <sz val="16"/>
      <name val="Trebuchet MS"/>
    </font>
    <font>
      <sz val="9"/>
      <color rgb="FF969696"/>
      <name val="Trebuchet MS"/>
    </font>
    <font>
      <b/>
      <sz val="12"/>
      <name val="Trebuchet MS"/>
    </font>
    <font>
      <sz val="9"/>
      <name val="Trebuchet MS"/>
    </font>
    <font>
      <b/>
      <sz val="10"/>
      <name val="Trebuchet MS"/>
    </font>
    <font>
      <b/>
      <sz val="12"/>
      <color rgb="FF960000"/>
      <name val="Trebuchet MS"/>
    </font>
    <font>
      <sz val="8"/>
      <color rgb="FF969696"/>
      <name val="Trebuchet MS"/>
    </font>
    <font>
      <b/>
      <sz val="12"/>
      <color rgb="FF800000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b/>
      <sz val="8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7"/>
      <color rgb="FF969696"/>
      <name val="Trebuchet MS"/>
    </font>
    <font>
      <sz val="8"/>
      <color rgb="FF505050"/>
      <name val="Trebuchet MS"/>
    </font>
    <font>
      <sz val="11"/>
      <name val="Trebuchet MS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8"/>
      <color rgb="FF505050"/>
      <name val="Trebuchet MS"/>
      <family val="2"/>
      <charset val="238"/>
    </font>
    <font>
      <sz val="8"/>
      <color rgb="FF969696"/>
      <name val="Trebuchet MS"/>
      <family val="2"/>
      <charset val="238"/>
    </font>
    <font>
      <sz val="7"/>
      <color rgb="FF969696"/>
      <name val="Trebuchet MS"/>
      <family val="2"/>
      <charset val="238"/>
    </font>
    <font>
      <sz val="8"/>
      <color rgb="FF800080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i/>
      <sz val="7"/>
      <color rgb="FF96969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</fonts>
  <fills count="8">
    <fill>
      <patternFill patternType="none"/>
    </fill>
    <fill>
      <patternFill patternType="gray125"/>
    </fill>
    <fill>
      <patternFill patternType="solid">
        <fgColor rgb="FFC0C0C0"/>
      </patternFill>
    </fill>
    <fill>
      <patternFill patternType="solid">
        <fgColor rgb="FFBEBEBE"/>
      </patternFill>
    </fill>
    <fill>
      <patternFill patternType="solid">
        <fgColor rgb="FFD2D2D2"/>
      </patternFill>
    </fill>
    <fill>
      <patternFill patternType="solid">
        <fgColor rgb="FFFFFFCC"/>
      </patternFill>
    </fill>
    <fill>
      <patternFill patternType="solid">
        <fgColor rgb="FFFFFF00"/>
        <bgColor indexed="64"/>
      </patternFill>
    </fill>
    <fill>
      <patternFill patternType="solid">
        <fgColor rgb="FFFAE682"/>
      </patternFill>
    </fill>
  </fills>
  <borders count="28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567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0" fillId="0" borderId="3" xfId="0" applyBorder="1"/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" fillId="0" borderId="0" xfId="0" applyFont="1" applyAlignment="1">
      <alignment horizontal="left" vertical="top"/>
    </xf>
    <xf numFmtId="0" fontId="2" fillId="0" borderId="0" xfId="0" applyFont="1" applyAlignment="1">
      <alignment horizontal="left" vertical="center"/>
    </xf>
    <xf numFmtId="0" fontId="3" fillId="0" borderId="0" xfId="0" applyFont="1" applyAlignment="1">
      <alignment horizontal="left" vertical="top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left" vertical="center" wrapText="1"/>
    </xf>
    <xf numFmtId="0" fontId="0" fillId="0" borderId="4" xfId="0" applyBorder="1"/>
    <xf numFmtId="0" fontId="0" fillId="0" borderId="0" xfId="0" applyFont="1" applyAlignment="1">
      <alignment vertical="center"/>
    </xf>
    <xf numFmtId="0" fontId="0" fillId="0" borderId="3" xfId="0" applyFont="1" applyBorder="1" applyAlignment="1">
      <alignment vertical="center"/>
    </xf>
    <xf numFmtId="0" fontId="15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0" fontId="1" fillId="0" borderId="3" xfId="0" applyFont="1" applyBorder="1" applyAlignment="1">
      <alignment vertical="center"/>
    </xf>
    <xf numFmtId="0" fontId="0" fillId="3" borderId="0" xfId="0" applyFont="1" applyFill="1" applyAlignment="1">
      <alignment vertical="center"/>
    </xf>
    <xf numFmtId="0" fontId="4" fillId="3" borderId="6" xfId="0" applyFont="1" applyFill="1" applyBorder="1" applyAlignment="1">
      <alignment horizontal="left" vertical="center"/>
    </xf>
    <xf numFmtId="0" fontId="0" fillId="3" borderId="7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center" vertical="center"/>
    </xf>
    <xf numFmtId="0" fontId="0" fillId="0" borderId="3" xfId="0" applyBorder="1" applyAlignment="1">
      <alignment vertical="center"/>
    </xf>
    <xf numFmtId="0" fontId="17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15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0" fillId="4" borderId="7" xfId="0" applyFont="1" applyFill="1" applyBorder="1" applyAlignment="1">
      <alignment vertical="center"/>
    </xf>
    <xf numFmtId="0" fontId="20" fillId="4" borderId="0" xfId="0" applyFont="1" applyFill="1" applyAlignment="1">
      <alignment horizontal="center" vertical="center"/>
    </xf>
    <xf numFmtId="0" fontId="21" fillId="0" borderId="16" xfId="0" applyFont="1" applyBorder="1" applyAlignment="1">
      <alignment horizontal="center" vertical="center" wrapText="1"/>
    </xf>
    <xf numFmtId="0" fontId="21" fillId="0" borderId="17" xfId="0" applyFont="1" applyBorder="1" applyAlignment="1">
      <alignment horizontal="center" vertical="center" wrapText="1"/>
    </xf>
    <xf numFmtId="0" fontId="21" fillId="0" borderId="18" xfId="0" applyFont="1" applyBorder="1" applyAlignment="1">
      <alignment horizontal="center" vertical="center" wrapText="1"/>
    </xf>
    <xf numFmtId="0" fontId="0" fillId="0" borderId="11" xfId="0" applyFont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4" fillId="0" borderId="3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22" fillId="0" borderId="0" xfId="0" applyFont="1" applyAlignment="1">
      <alignment vertical="center"/>
    </xf>
    <xf numFmtId="4" fontId="22" fillId="0" borderId="0" xfId="0" applyNumberFormat="1" applyFont="1" applyAlignment="1">
      <alignment vertical="center"/>
    </xf>
    <xf numFmtId="0" fontId="4" fillId="0" borderId="0" xfId="0" applyFont="1" applyAlignment="1">
      <alignment horizontal="center" vertical="center"/>
    </xf>
    <xf numFmtId="4" fontId="18" fillId="0" borderId="14" xfId="0" applyNumberFormat="1" applyFont="1" applyBorder="1" applyAlignment="1">
      <alignment vertical="center"/>
    </xf>
    <xf numFmtId="4" fontId="18" fillId="0" borderId="0" xfId="0" applyNumberFormat="1" applyFont="1" applyBorder="1" applyAlignment="1">
      <alignment vertical="center"/>
    </xf>
    <xf numFmtId="166" fontId="18" fillId="0" borderId="0" xfId="0" applyNumberFormat="1" applyFont="1" applyBorder="1" applyAlignment="1">
      <alignment vertical="center"/>
    </xf>
    <xf numFmtId="4" fontId="18" fillId="0" borderId="15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5" fillId="0" borderId="3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6" fillId="0" borderId="14" xfId="0" applyNumberFormat="1" applyFont="1" applyBorder="1" applyAlignment="1">
      <alignment vertical="center"/>
    </xf>
    <xf numFmtId="4" fontId="26" fillId="0" borderId="0" xfId="0" applyNumberFormat="1" applyFont="1" applyBorder="1" applyAlignment="1">
      <alignment vertical="center"/>
    </xf>
    <xf numFmtId="166" fontId="26" fillId="0" borderId="0" xfId="0" applyNumberFormat="1" applyFont="1" applyBorder="1" applyAlignment="1">
      <alignment vertical="center"/>
    </xf>
    <xf numFmtId="4" fontId="26" fillId="0" borderId="15" xfId="0" applyNumberFormat="1" applyFont="1" applyBorder="1" applyAlignment="1">
      <alignment vertical="center"/>
    </xf>
    <xf numFmtId="0" fontId="5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4" fontId="1" fillId="0" borderId="14" xfId="0" applyNumberFormat="1" applyFont="1" applyBorder="1" applyAlignment="1">
      <alignment vertical="center"/>
    </xf>
    <xf numFmtId="4" fontId="1" fillId="0" borderId="0" xfId="0" applyNumberFormat="1" applyFont="1" applyBorder="1" applyAlignment="1">
      <alignment vertical="center"/>
    </xf>
    <xf numFmtId="166" fontId="1" fillId="0" borderId="0" xfId="0" applyNumberFormat="1" applyFont="1" applyBorder="1" applyAlignment="1">
      <alignment vertical="center"/>
    </xf>
    <xf numFmtId="4" fontId="1" fillId="0" borderId="15" xfId="0" applyNumberFormat="1" applyFont="1" applyBorder="1" applyAlignment="1">
      <alignment vertical="center"/>
    </xf>
    <xf numFmtId="4" fontId="1" fillId="0" borderId="19" xfId="0" applyNumberFormat="1" applyFont="1" applyBorder="1" applyAlignment="1">
      <alignment vertical="center"/>
    </xf>
    <xf numFmtId="4" fontId="1" fillId="0" borderId="20" xfId="0" applyNumberFormat="1" applyFont="1" applyBorder="1" applyAlignment="1">
      <alignment vertical="center"/>
    </xf>
    <xf numFmtId="166" fontId="1" fillId="0" borderId="20" xfId="0" applyNumberFormat="1" applyFont="1" applyBorder="1" applyAlignment="1">
      <alignment vertical="center"/>
    </xf>
    <xf numFmtId="4" fontId="1" fillId="0" borderId="21" xfId="0" applyNumberFormat="1" applyFont="1" applyBorder="1" applyAlignment="1">
      <alignment vertical="center"/>
    </xf>
    <xf numFmtId="0" fontId="0" fillId="0" borderId="0" xfId="0" applyProtection="1"/>
    <xf numFmtId="0" fontId="29" fillId="0" borderId="0" xfId="0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0" fillId="0" borderId="3" xfId="0" applyBorder="1" applyAlignment="1">
      <alignment vertical="center" wrapText="1"/>
    </xf>
    <xf numFmtId="0" fontId="15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20" fillId="4" borderId="0" xfId="0" applyFont="1" applyFill="1" applyAlignment="1">
      <alignment horizontal="left" vertical="center"/>
    </xf>
    <xf numFmtId="0" fontId="20" fillId="4" borderId="0" xfId="0" applyFont="1" applyFill="1" applyAlignment="1">
      <alignment horizontal="right" vertical="center"/>
    </xf>
    <xf numFmtId="0" fontId="30" fillId="0" borderId="0" xfId="0" applyFont="1" applyAlignment="1">
      <alignment horizontal="left" vertical="center"/>
    </xf>
    <xf numFmtId="0" fontId="6" fillId="0" borderId="3" xfId="0" applyFont="1" applyBorder="1" applyAlignment="1">
      <alignment vertical="center"/>
    </xf>
    <xf numFmtId="0" fontId="6" fillId="0" borderId="20" xfId="0" applyFont="1" applyBorder="1" applyAlignment="1">
      <alignment horizontal="left" vertical="center"/>
    </xf>
    <xf numFmtId="0" fontId="6" fillId="0" borderId="20" xfId="0" applyFont="1" applyBorder="1" applyAlignment="1">
      <alignment vertical="center"/>
    </xf>
    <xf numFmtId="4" fontId="6" fillId="0" borderId="20" xfId="0" applyNumberFormat="1" applyFont="1" applyBorder="1" applyAlignment="1">
      <alignment vertical="center"/>
    </xf>
    <xf numFmtId="0" fontId="7" fillId="0" borderId="3" xfId="0" applyFont="1" applyBorder="1" applyAlignment="1">
      <alignment vertical="center"/>
    </xf>
    <xf numFmtId="0" fontId="7" fillId="0" borderId="20" xfId="0" applyFont="1" applyBorder="1" applyAlignment="1">
      <alignment horizontal="left" vertical="center"/>
    </xf>
    <xf numFmtId="0" fontId="7" fillId="0" borderId="20" xfId="0" applyFont="1" applyBorder="1" applyAlignment="1">
      <alignment vertical="center"/>
    </xf>
    <xf numFmtId="4" fontId="7" fillId="0" borderId="20" xfId="0" applyNumberFormat="1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>
      <alignment horizontal="center" vertical="center" wrapText="1"/>
    </xf>
    <xf numFmtId="0" fontId="20" fillId="4" borderId="16" xfId="0" applyFont="1" applyFill="1" applyBorder="1" applyAlignment="1">
      <alignment horizontal="center" vertical="center" wrapText="1"/>
    </xf>
    <xf numFmtId="0" fontId="20" fillId="4" borderId="17" xfId="0" applyFont="1" applyFill="1" applyBorder="1" applyAlignment="1">
      <alignment horizontal="center" vertical="center" wrapText="1"/>
    </xf>
    <xf numFmtId="0" fontId="20" fillId="4" borderId="18" xfId="0" applyFont="1" applyFill="1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/>
    <xf numFmtId="166" fontId="31" fillId="0" borderId="12" xfId="0" applyNumberFormat="1" applyFont="1" applyBorder="1" applyAlignment="1"/>
    <xf numFmtId="166" fontId="31" fillId="0" borderId="13" xfId="0" applyNumberFormat="1" applyFont="1" applyBorder="1" applyAlignment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/>
    <xf numFmtId="0" fontId="8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8" fillId="0" borderId="14" xfId="0" applyFont="1" applyBorder="1" applyAlignment="1"/>
    <xf numFmtId="0" fontId="8" fillId="0" borderId="0" xfId="0" applyFont="1" applyBorder="1" applyAlignment="1"/>
    <xf numFmtId="166" fontId="8" fillId="0" borderId="0" xfId="0" applyNumberFormat="1" applyFont="1" applyBorder="1" applyAlignment="1"/>
    <xf numFmtId="166" fontId="8" fillId="0" borderId="15" xfId="0" applyNumberFormat="1" applyFont="1" applyBorder="1" applyAlignment="1"/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>
      <alignment horizontal="left"/>
    </xf>
    <xf numFmtId="4" fontId="7" fillId="0" borderId="0" xfId="0" applyNumberFormat="1" applyFont="1" applyAlignment="1"/>
    <xf numFmtId="0" fontId="0" fillId="0" borderId="3" xfId="0" applyFont="1" applyBorder="1" applyAlignment="1" applyProtection="1">
      <alignment vertical="center"/>
      <protection locked="0"/>
    </xf>
    <xf numFmtId="0" fontId="20" fillId="0" borderId="22" xfId="0" applyFont="1" applyBorder="1" applyAlignment="1" applyProtection="1">
      <alignment horizontal="center" vertical="center"/>
      <protection locked="0"/>
    </xf>
    <xf numFmtId="49" fontId="20" fillId="0" borderId="22" xfId="0" applyNumberFormat="1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left" vertical="center" wrapText="1"/>
      <protection locked="0"/>
    </xf>
    <xf numFmtId="0" fontId="20" fillId="0" borderId="22" xfId="0" applyFont="1" applyBorder="1" applyAlignment="1" applyProtection="1">
      <alignment horizontal="center" vertical="center" wrapText="1"/>
      <protection locked="0"/>
    </xf>
    <xf numFmtId="167" fontId="20" fillId="0" borderId="22" xfId="0" applyNumberFormat="1" applyFont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  <protection locked="0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center" vertical="center"/>
    </xf>
    <xf numFmtId="166" fontId="21" fillId="0" borderId="0" xfId="0" applyNumberFormat="1" applyFont="1" applyBorder="1" applyAlignment="1">
      <alignment vertical="center"/>
    </xf>
    <xf numFmtId="166" fontId="21" fillId="0" borderId="15" xfId="0" applyNumberFormat="1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>
      <alignment vertical="center"/>
    </xf>
    <xf numFmtId="0" fontId="33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0" fontId="9" fillId="0" borderId="14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5" xfId="0" applyFont="1" applyBorder="1" applyAlignment="1">
      <alignment vertical="center"/>
    </xf>
    <xf numFmtId="0" fontId="10" fillId="0" borderId="3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14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5" xfId="0" applyFont="1" applyBorder="1" applyAlignment="1">
      <alignment vertical="center"/>
    </xf>
    <xf numFmtId="0" fontId="34" fillId="0" borderId="22" xfId="0" applyFont="1" applyBorder="1" applyAlignment="1" applyProtection="1">
      <alignment horizontal="center" vertical="center"/>
      <protection locked="0"/>
    </xf>
    <xf numFmtId="49" fontId="34" fillId="0" borderId="22" xfId="0" applyNumberFormat="1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left" vertical="center" wrapText="1"/>
      <protection locked="0"/>
    </xf>
    <xf numFmtId="0" fontId="34" fillId="0" borderId="22" xfId="0" applyFont="1" applyBorder="1" applyAlignment="1" applyProtection="1">
      <alignment horizontal="center" vertical="center" wrapText="1"/>
      <protection locked="0"/>
    </xf>
    <xf numFmtId="167" fontId="34" fillId="0" borderId="22" xfId="0" applyNumberFormat="1" applyFont="1" applyBorder="1" applyAlignment="1" applyProtection="1">
      <alignment vertical="center"/>
      <protection locked="0"/>
    </xf>
    <xf numFmtId="4" fontId="34" fillId="0" borderId="22" xfId="0" applyNumberFormat="1" applyFont="1" applyBorder="1" applyAlignment="1" applyProtection="1">
      <alignment vertical="center"/>
      <protection locked="0"/>
    </xf>
    <xf numFmtId="0" fontId="35" fillId="0" borderId="3" xfId="0" applyFont="1" applyBorder="1" applyAlignment="1">
      <alignment vertical="center"/>
    </xf>
    <xf numFmtId="0" fontId="34" fillId="0" borderId="14" xfId="0" applyFont="1" applyBorder="1" applyAlignment="1">
      <alignment horizontal="left" vertical="center"/>
    </xf>
    <xf numFmtId="0" fontId="34" fillId="0" borderId="0" xfId="0" applyFont="1" applyBorder="1" applyAlignment="1">
      <alignment horizontal="center" vertical="center"/>
    </xf>
    <xf numFmtId="0" fontId="11" fillId="0" borderId="3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14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5" xfId="0" applyFont="1" applyBorder="1" applyAlignment="1">
      <alignment vertical="center"/>
    </xf>
    <xf numFmtId="0" fontId="21" fillId="0" borderId="19" xfId="0" applyFont="1" applyBorder="1" applyAlignment="1">
      <alignment horizontal="left" vertical="center"/>
    </xf>
    <xf numFmtId="0" fontId="21" fillId="0" borderId="20" xfId="0" applyFont="1" applyBorder="1" applyAlignment="1">
      <alignment horizontal="center" vertical="center"/>
    </xf>
    <xf numFmtId="166" fontId="21" fillId="0" borderId="20" xfId="0" applyNumberFormat="1" applyFont="1" applyBorder="1" applyAlignment="1">
      <alignment vertical="center"/>
    </xf>
    <xf numFmtId="166" fontId="21" fillId="0" borderId="21" xfId="0" applyNumberFormat="1" applyFont="1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 wrapText="1"/>
    </xf>
    <xf numFmtId="0" fontId="2" fillId="0" borderId="0" xfId="0" applyFont="1" applyAlignment="1">
      <alignment vertical="center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20" fillId="4" borderId="6" xfId="0" applyFont="1" applyFill="1" applyBorder="1" applyAlignment="1">
      <alignment horizontal="center" vertical="center"/>
    </xf>
    <xf numFmtId="0" fontId="20" fillId="4" borderId="7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center" vertical="center"/>
    </xf>
    <xf numFmtId="0" fontId="20" fillId="4" borderId="8" xfId="0" applyFont="1" applyFill="1" applyBorder="1" applyAlignment="1">
      <alignment horizontal="left" vertical="center"/>
    </xf>
    <xf numFmtId="0" fontId="20" fillId="4" borderId="7" xfId="0" applyFont="1" applyFill="1" applyBorder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25" fillId="0" borderId="0" xfId="0" applyFont="1" applyAlignment="1">
      <alignment vertical="center"/>
    </xf>
    <xf numFmtId="0" fontId="24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0" fontId="28" fillId="0" borderId="0" xfId="0" applyFont="1" applyAlignment="1">
      <alignment horizontal="left" vertical="center" wrapText="1"/>
    </xf>
    <xf numFmtId="4" fontId="7" fillId="0" borderId="0" xfId="0" applyNumberFormat="1" applyFont="1" applyAlignment="1">
      <alignment vertical="center"/>
    </xf>
    <xf numFmtId="0" fontId="7" fillId="0" borderId="0" xfId="0" applyFont="1" applyAlignment="1">
      <alignment vertical="center"/>
    </xf>
    <xf numFmtId="4" fontId="22" fillId="0" borderId="0" xfId="0" applyNumberFormat="1" applyFont="1" applyAlignment="1">
      <alignment horizontal="right" vertical="center"/>
    </xf>
    <xf numFmtId="4" fontId="22" fillId="0" borderId="0" xfId="0" applyNumberFormat="1" applyFont="1" applyAlignment="1">
      <alignment vertical="center"/>
    </xf>
    <xf numFmtId="0" fontId="2" fillId="0" borderId="0" xfId="0" applyFont="1" applyAlignment="1">
      <alignment horizontal="left" vertical="center"/>
    </xf>
    <xf numFmtId="0" fontId="0" fillId="0" borderId="0" xfId="0"/>
    <xf numFmtId="0" fontId="3" fillId="0" borderId="0" xfId="0" applyFont="1" applyAlignment="1">
      <alignment horizontal="left" vertical="top" wrapText="1"/>
    </xf>
    <xf numFmtId="0" fontId="2" fillId="0" borderId="0" xfId="0" applyFont="1" applyAlignment="1">
      <alignment horizontal="left" vertical="center" wrapText="1"/>
    </xf>
    <xf numFmtId="4" fontId="15" fillId="0" borderId="5" xfId="0" applyNumberFormat="1" applyFont="1" applyBorder="1" applyAlignment="1">
      <alignment vertical="center"/>
    </xf>
    <xf numFmtId="0" fontId="0" fillId="0" borderId="5" xfId="0" applyFont="1" applyBorder="1" applyAlignment="1">
      <alignment vertical="center"/>
    </xf>
    <xf numFmtId="0" fontId="1" fillId="0" borderId="0" xfId="0" applyFont="1" applyAlignment="1">
      <alignment horizontal="right" vertical="center"/>
    </xf>
    <xf numFmtId="164" fontId="1" fillId="0" borderId="0" xfId="0" applyNumberFormat="1" applyFont="1" applyAlignment="1">
      <alignment horizontal="left" vertical="center"/>
    </xf>
    <xf numFmtId="0" fontId="1" fillId="0" borderId="0" xfId="0" applyFont="1" applyAlignment="1">
      <alignment vertical="center"/>
    </xf>
    <xf numFmtId="4" fontId="16" fillId="0" borderId="0" xfId="0" applyNumberFormat="1" applyFont="1" applyAlignment="1">
      <alignment vertical="center"/>
    </xf>
    <xf numFmtId="4" fontId="4" fillId="3" borderId="7" xfId="0" applyNumberFormat="1" applyFont="1" applyFill="1" applyBorder="1" applyAlignment="1">
      <alignment vertical="center"/>
    </xf>
    <xf numFmtId="0" fontId="0" fillId="3" borderId="7" xfId="0" applyFont="1" applyFill="1" applyBorder="1" applyAlignment="1">
      <alignment vertical="center"/>
    </xf>
    <xf numFmtId="0" fontId="0" fillId="3" borderId="8" xfId="0" applyFont="1" applyFill="1" applyBorder="1" applyAlignment="1">
      <alignment vertical="center"/>
    </xf>
    <xf numFmtId="0" fontId="4" fillId="3" borderId="7" xfId="0" applyFont="1" applyFill="1" applyBorder="1" applyAlignment="1">
      <alignment horizontal="left" vertical="center"/>
    </xf>
    <xf numFmtId="0" fontId="13" fillId="2" borderId="0" xfId="0" applyFont="1" applyFill="1" applyAlignment="1">
      <alignment horizontal="center" vertic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0" fillId="7" borderId="0" xfId="0" applyFill="1" applyProtection="1"/>
    <xf numFmtId="0" fontId="38" fillId="7" borderId="0" xfId="0" applyFont="1" applyFill="1" applyAlignment="1" applyProtection="1">
      <alignment vertical="center"/>
    </xf>
    <xf numFmtId="0" fontId="39" fillId="7" borderId="0" xfId="0" applyFont="1" applyFill="1" applyAlignment="1" applyProtection="1">
      <alignment horizontal="left" vertical="center"/>
    </xf>
    <xf numFmtId="0" fontId="40" fillId="7" borderId="0" xfId="1" applyFont="1" applyFill="1" applyAlignment="1" applyProtection="1">
      <alignment vertical="center"/>
    </xf>
    <xf numFmtId="0" fontId="40" fillId="7" borderId="0" xfId="1" applyFont="1" applyFill="1" applyAlignment="1" applyProtection="1">
      <alignment vertical="center"/>
    </xf>
    <xf numFmtId="0" fontId="37" fillId="7" borderId="0" xfId="1" applyFill="1" applyProtection="1"/>
    <xf numFmtId="0" fontId="0" fillId="0" borderId="0" xfId="0" applyProtection="1"/>
    <xf numFmtId="0" fontId="0" fillId="0" borderId="0" xfId="0" applyFont="1" applyAlignment="1" applyProtection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23" xfId="0" applyBorder="1" applyProtection="1"/>
    <xf numFmtId="0" fontId="0" fillId="0" borderId="3" xfId="0" applyBorder="1" applyProtection="1"/>
    <xf numFmtId="0" fontId="0" fillId="0" borderId="0" xfId="0" applyBorder="1" applyProtection="1"/>
    <xf numFmtId="0" fontId="41" fillId="0" borderId="0" xfId="0" applyFont="1" applyBorder="1" applyAlignment="1" applyProtection="1">
      <alignment horizontal="left" vertical="center"/>
    </xf>
    <xf numFmtId="0" fontId="0" fillId="0" borderId="24" xfId="0" applyBorder="1" applyProtection="1"/>
    <xf numFmtId="0" fontId="42" fillId="0" borderId="0" xfId="0" applyFont="1" applyBorder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 wrapText="1"/>
    </xf>
    <xf numFmtId="0" fontId="1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43" fillId="0" borderId="0" xfId="0" applyFont="1" applyBorder="1" applyAlignment="1" applyProtection="1">
      <alignment horizontal="left" vertical="center" wrapText="1"/>
    </xf>
    <xf numFmtId="0" fontId="44" fillId="0" borderId="0" xfId="0" applyFont="1" applyBorder="1" applyAlignment="1" applyProtection="1">
      <alignment horizontal="left" vertical="center"/>
    </xf>
    <xf numFmtId="165" fontId="44" fillId="0" borderId="0" xfId="0" applyNumberFormat="1" applyFont="1" applyBorder="1" applyAlignment="1" applyProtection="1">
      <alignment horizontal="left" vertical="center"/>
    </xf>
    <xf numFmtId="0" fontId="0" fillId="0" borderId="3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44" fillId="0" borderId="0" xfId="0" applyFont="1" applyBorder="1" applyAlignment="1" applyProtection="1">
      <alignment horizontal="left" vertical="center" wrapText="1"/>
    </xf>
    <xf numFmtId="0" fontId="0" fillId="0" borderId="24" xfId="0" applyFont="1" applyBorder="1" applyAlignment="1" applyProtection="1">
      <alignment vertical="center" wrapText="1"/>
    </xf>
    <xf numFmtId="0" fontId="0" fillId="0" borderId="0" xfId="0" applyFont="1" applyAlignment="1" applyProtection="1">
      <alignment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45" fillId="0" borderId="0" xfId="0" applyFont="1" applyBorder="1" applyAlignment="1" applyProtection="1">
      <alignment horizontal="left" vertical="center"/>
    </xf>
    <xf numFmtId="4" fontId="46" fillId="0" borderId="0" xfId="0" applyNumberFormat="1" applyFont="1" applyBorder="1" applyAlignment="1" applyProtection="1">
      <alignment vertical="center"/>
    </xf>
    <xf numFmtId="0" fontId="47" fillId="0" borderId="0" xfId="0" applyFont="1" applyBorder="1" applyAlignment="1" applyProtection="1">
      <alignment horizontal="right" vertical="center"/>
    </xf>
    <xf numFmtId="0" fontId="47" fillId="0" borderId="0" xfId="0" applyFont="1" applyBorder="1" applyAlignment="1" applyProtection="1">
      <alignment horizontal="left" vertical="center"/>
    </xf>
    <xf numFmtId="4" fontId="47" fillId="0" borderId="0" xfId="0" applyNumberFormat="1" applyFont="1" applyBorder="1" applyAlignment="1" applyProtection="1">
      <alignment vertical="center"/>
    </xf>
    <xf numFmtId="164" fontId="47" fillId="0" borderId="0" xfId="0" applyNumberFormat="1" applyFont="1" applyBorder="1" applyAlignment="1" applyProtection="1">
      <alignment horizontal="right" vertical="center"/>
    </xf>
    <xf numFmtId="0" fontId="0" fillId="4" borderId="0" xfId="0" applyFont="1" applyFill="1" applyBorder="1" applyAlignment="1" applyProtection="1">
      <alignment vertical="center"/>
    </xf>
    <xf numFmtId="0" fontId="43" fillId="4" borderId="6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43" fillId="4" borderId="7" xfId="0" applyFont="1" applyFill="1" applyBorder="1" applyAlignment="1" applyProtection="1">
      <alignment horizontal="right" vertical="center"/>
    </xf>
    <xf numFmtId="0" fontId="43" fillId="4" borderId="7" xfId="0" applyFont="1" applyFill="1" applyBorder="1" applyAlignment="1" applyProtection="1">
      <alignment horizontal="center" vertical="center"/>
    </xf>
    <xf numFmtId="4" fontId="43" fillId="4" borderId="7" xfId="0" applyNumberFormat="1" applyFont="1" applyFill="1" applyBorder="1" applyAlignment="1" applyProtection="1">
      <alignment vertical="center"/>
    </xf>
    <xf numFmtId="0" fontId="0" fillId="4" borderId="26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27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42" fillId="0" borderId="0" xfId="0" applyFont="1" applyBorder="1" applyAlignment="1" applyProtection="1">
      <alignment horizontal="left" vertical="center" wrapText="1"/>
    </xf>
    <xf numFmtId="0" fontId="4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44" fillId="4" borderId="0" xfId="0" applyFont="1" applyFill="1" applyBorder="1" applyAlignment="1" applyProtection="1">
      <alignment horizontal="left" vertical="center"/>
    </xf>
    <xf numFmtId="0" fontId="44" fillId="4" borderId="0" xfId="0" applyFont="1" applyFill="1" applyBorder="1" applyAlignment="1" applyProtection="1">
      <alignment horizontal="right" vertical="center"/>
    </xf>
    <xf numFmtId="0" fontId="0" fillId="4" borderId="24" xfId="0" applyFont="1" applyFill="1" applyBorder="1" applyAlignment="1" applyProtection="1">
      <alignment vertical="center"/>
    </xf>
    <xf numFmtId="0" fontId="48" fillId="0" borderId="0" xfId="0" applyFont="1" applyBorder="1" applyAlignment="1" applyProtection="1">
      <alignment horizontal="left" vertical="center"/>
    </xf>
    <xf numFmtId="0" fontId="49" fillId="0" borderId="3" xfId="0" applyFont="1" applyBorder="1" applyAlignment="1" applyProtection="1">
      <alignment vertical="center"/>
    </xf>
    <xf numFmtId="0" fontId="49" fillId="0" borderId="0" xfId="0" applyFont="1" applyBorder="1" applyAlignment="1" applyProtection="1">
      <alignment vertical="center"/>
    </xf>
    <xf numFmtId="0" fontId="49" fillId="0" borderId="20" xfId="0" applyFont="1" applyBorder="1" applyAlignment="1" applyProtection="1">
      <alignment horizontal="left" vertical="center"/>
    </xf>
    <xf numFmtId="0" fontId="49" fillId="0" borderId="20" xfId="0" applyFont="1" applyBorder="1" applyAlignment="1" applyProtection="1">
      <alignment vertical="center"/>
    </xf>
    <xf numFmtId="4" fontId="49" fillId="0" borderId="20" xfId="0" applyNumberFormat="1" applyFont="1" applyBorder="1" applyAlignment="1" applyProtection="1">
      <alignment vertical="center"/>
    </xf>
    <xf numFmtId="0" fontId="49" fillId="0" borderId="24" xfId="0" applyFont="1" applyBorder="1" applyAlignment="1" applyProtection="1">
      <alignment vertical="center"/>
    </xf>
    <xf numFmtId="0" fontId="49" fillId="0" borderId="0" xfId="0" applyFont="1" applyAlignment="1" applyProtection="1">
      <alignment vertical="center"/>
    </xf>
    <xf numFmtId="0" fontId="50" fillId="0" borderId="3" xfId="0" applyFont="1" applyBorder="1" applyAlignment="1" applyProtection="1">
      <alignment vertical="center"/>
    </xf>
    <xf numFmtId="0" fontId="50" fillId="0" borderId="0" xfId="0" applyFont="1" applyBorder="1" applyAlignment="1" applyProtection="1">
      <alignment vertical="center"/>
    </xf>
    <xf numFmtId="0" fontId="50" fillId="0" borderId="20" xfId="0" applyFont="1" applyBorder="1" applyAlignment="1" applyProtection="1">
      <alignment horizontal="left" vertical="center"/>
    </xf>
    <xf numFmtId="0" fontId="50" fillId="0" borderId="20" xfId="0" applyFont="1" applyBorder="1" applyAlignment="1" applyProtection="1">
      <alignment vertical="center"/>
    </xf>
    <xf numFmtId="4" fontId="50" fillId="0" borderId="20" xfId="0" applyNumberFormat="1" applyFont="1" applyBorder="1" applyAlignment="1" applyProtection="1">
      <alignment vertical="center"/>
    </xf>
    <xf numFmtId="0" fontId="50" fillId="0" borderId="24" xfId="0" applyFont="1" applyBorder="1" applyAlignment="1" applyProtection="1">
      <alignment vertical="center"/>
    </xf>
    <xf numFmtId="0" fontId="50" fillId="0" borderId="0" xfId="0" applyFont="1" applyAlignment="1" applyProtection="1">
      <alignment vertical="center"/>
    </xf>
    <xf numFmtId="0" fontId="41" fillId="0" borderId="0" xfId="0" applyFont="1" applyAlignment="1" applyProtection="1">
      <alignment horizontal="left" vertical="center"/>
    </xf>
    <xf numFmtId="0" fontId="42" fillId="0" borderId="0" xfId="0" applyFont="1" applyAlignment="1" applyProtection="1">
      <alignment horizontal="left" vertical="center"/>
    </xf>
    <xf numFmtId="0" fontId="42" fillId="0" borderId="0" xfId="0" applyFont="1" applyAlignment="1" applyProtection="1">
      <alignment horizontal="left" vertical="center" wrapText="1"/>
    </xf>
    <xf numFmtId="0" fontId="42" fillId="0" borderId="0" xfId="0" applyFont="1" applyAlignment="1" applyProtection="1">
      <alignment horizontal="left" vertical="center"/>
    </xf>
    <xf numFmtId="0" fontId="43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</xf>
    <xf numFmtId="0" fontId="44" fillId="0" borderId="0" xfId="0" applyFont="1" applyAlignment="1" applyProtection="1">
      <alignment horizontal="left" vertical="center"/>
    </xf>
    <xf numFmtId="165" fontId="44" fillId="0" borderId="0" xfId="0" applyNumberFormat="1" applyFont="1" applyAlignment="1" applyProtection="1">
      <alignment horizontal="left" vertical="center"/>
    </xf>
    <xf numFmtId="0" fontId="0" fillId="0" borderId="3" xfId="0" applyFont="1" applyBorder="1" applyAlignment="1" applyProtection="1">
      <alignment horizontal="center" vertical="center" wrapText="1"/>
    </xf>
    <xf numFmtId="0" fontId="44" fillId="4" borderId="16" xfId="0" applyFont="1" applyFill="1" applyBorder="1" applyAlignment="1" applyProtection="1">
      <alignment horizontal="center" vertical="center" wrapText="1"/>
    </xf>
    <xf numFmtId="0" fontId="44" fillId="4" borderId="17" xfId="0" applyFont="1" applyFill="1" applyBorder="1" applyAlignment="1" applyProtection="1">
      <alignment horizontal="center" vertical="center" wrapText="1"/>
    </xf>
    <xf numFmtId="0" fontId="44" fillId="4" borderId="18" xfId="0" applyFont="1" applyFill="1" applyBorder="1" applyAlignment="1" applyProtection="1">
      <alignment horizontal="center" vertical="center" wrapText="1"/>
    </xf>
    <xf numFmtId="0" fontId="0" fillId="0" borderId="0" xfId="0" applyFont="1" applyAlignment="1" applyProtection="1">
      <alignment horizontal="center" vertical="center" wrapText="1"/>
    </xf>
    <xf numFmtId="0" fontId="46" fillId="0" borderId="0" xfId="0" applyFont="1" applyAlignment="1" applyProtection="1">
      <alignment horizontal="left" vertical="center"/>
    </xf>
    <xf numFmtId="4" fontId="46" fillId="0" borderId="0" xfId="0" applyNumberFormat="1" applyFont="1" applyAlignment="1" applyProtection="1"/>
    <xf numFmtId="4" fontId="51" fillId="0" borderId="0" xfId="0" applyNumberFormat="1" applyFont="1" applyAlignment="1" applyProtection="1">
      <alignment vertical="center"/>
    </xf>
    <xf numFmtId="0" fontId="52" fillId="0" borderId="3" xfId="0" applyFont="1" applyBorder="1" applyAlignment="1" applyProtection="1"/>
    <xf numFmtId="0" fontId="52" fillId="0" borderId="0" xfId="0" applyFont="1" applyAlignment="1" applyProtection="1"/>
    <xf numFmtId="0" fontId="52" fillId="0" borderId="0" xfId="0" applyFont="1" applyAlignment="1" applyProtection="1">
      <alignment horizontal="left"/>
    </xf>
    <xf numFmtId="0" fontId="49" fillId="0" borderId="0" xfId="0" applyFont="1" applyAlignment="1" applyProtection="1">
      <alignment horizontal="left"/>
    </xf>
    <xf numFmtId="4" fontId="49" fillId="0" borderId="0" xfId="0" applyNumberFormat="1" applyFont="1" applyAlignment="1" applyProtection="1"/>
    <xf numFmtId="0" fontId="52" fillId="0" borderId="0" xfId="0" applyFont="1" applyAlignment="1" applyProtection="1">
      <alignment horizontal="center"/>
    </xf>
    <xf numFmtId="4" fontId="52" fillId="0" borderId="0" xfId="0" applyNumberFormat="1" applyFont="1" applyAlignment="1" applyProtection="1">
      <alignment vertical="center"/>
    </xf>
    <xf numFmtId="0" fontId="50" fillId="0" borderId="0" xfId="0" applyFont="1" applyAlignment="1" applyProtection="1">
      <alignment horizontal="left"/>
    </xf>
    <xf numFmtId="0" fontId="52" fillId="0" borderId="0" xfId="0" applyFont="1" applyFill="1" applyAlignment="1" applyProtection="1"/>
    <xf numFmtId="4" fontId="50" fillId="0" borderId="0" xfId="0" applyNumberFormat="1" applyFont="1" applyAlignment="1" applyProtection="1"/>
    <xf numFmtId="0" fontId="0" fillId="0" borderId="22" xfId="0" applyFont="1" applyBorder="1" applyAlignment="1" applyProtection="1">
      <alignment horizontal="center" vertical="center"/>
    </xf>
    <xf numFmtId="49" fontId="0" fillId="0" borderId="22" xfId="0" applyNumberFormat="1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left" vertical="center" wrapText="1"/>
    </xf>
    <xf numFmtId="0" fontId="0" fillId="0" borderId="22" xfId="0" applyFont="1" applyBorder="1" applyAlignment="1" applyProtection="1">
      <alignment horizontal="center" vertical="center" wrapText="1"/>
    </xf>
    <xf numFmtId="167" fontId="0" fillId="0" borderId="22" xfId="0" applyNumberFormat="1" applyFont="1" applyBorder="1" applyAlignment="1" applyProtection="1">
      <alignment vertical="center"/>
    </xf>
    <xf numFmtId="4" fontId="0" fillId="0" borderId="22" xfId="0" applyNumberFormat="1" applyFont="1" applyFill="1" applyBorder="1" applyAlignment="1" applyProtection="1">
      <alignment vertical="center"/>
      <protection locked="0"/>
    </xf>
    <xf numFmtId="4" fontId="0" fillId="0" borderId="22" xfId="0" applyNumberFormat="1" applyFont="1" applyBorder="1" applyAlignment="1" applyProtection="1">
      <alignment vertical="center"/>
    </xf>
    <xf numFmtId="4" fontId="0" fillId="0" borderId="0" xfId="0" applyNumberFormat="1" applyFont="1" applyAlignment="1" applyProtection="1">
      <alignment vertical="center"/>
    </xf>
    <xf numFmtId="0" fontId="53" fillId="0" borderId="3" xfId="0" applyFont="1" applyBorder="1" applyAlignment="1" applyProtection="1">
      <alignment vertical="center"/>
    </xf>
    <xf numFmtId="0" fontId="53" fillId="0" borderId="0" xfId="0" applyFont="1" applyAlignment="1" applyProtection="1">
      <alignment vertical="center"/>
    </xf>
    <xf numFmtId="0" fontId="54" fillId="0" borderId="0" xfId="0" applyFont="1" applyAlignment="1" applyProtection="1">
      <alignment horizontal="left" vertical="center"/>
    </xf>
    <xf numFmtId="0" fontId="53" fillId="0" borderId="0" xfId="0" applyFont="1" applyAlignment="1" applyProtection="1">
      <alignment horizontal="left" vertical="center"/>
    </xf>
    <xf numFmtId="0" fontId="53" fillId="0" borderId="0" xfId="0" applyFont="1" applyAlignment="1" applyProtection="1">
      <alignment horizontal="left" vertical="center" wrapText="1"/>
    </xf>
    <xf numFmtId="0" fontId="53" fillId="0" borderId="0" xfId="0" applyFont="1" applyFill="1" applyAlignment="1" applyProtection="1">
      <alignment vertical="center"/>
      <protection locked="0"/>
    </xf>
    <xf numFmtId="0" fontId="55" fillId="0" borderId="3" xfId="0" applyFont="1" applyBorder="1" applyAlignment="1" applyProtection="1">
      <alignment vertical="center"/>
    </xf>
    <xf numFmtId="0" fontId="55" fillId="0" borderId="0" xfId="0" applyFont="1" applyAlignment="1" applyProtection="1">
      <alignment vertical="center"/>
    </xf>
    <xf numFmtId="0" fontId="55" fillId="0" borderId="0" xfId="0" applyFont="1" applyAlignment="1" applyProtection="1">
      <alignment horizontal="left" vertical="center"/>
    </xf>
    <xf numFmtId="0" fontId="55" fillId="0" borderId="0" xfId="0" applyFont="1" applyAlignment="1" applyProtection="1">
      <alignment horizontal="left" vertical="center" wrapText="1"/>
    </xf>
    <xf numFmtId="167" fontId="55" fillId="0" borderId="0" xfId="0" applyNumberFormat="1" applyFont="1" applyAlignment="1" applyProtection="1">
      <alignment vertical="center"/>
    </xf>
    <xf numFmtId="0" fontId="55" fillId="0" borderId="0" xfId="0" applyFont="1" applyFill="1" applyAlignment="1" applyProtection="1">
      <alignment vertical="center"/>
      <protection locked="0"/>
    </xf>
    <xf numFmtId="0" fontId="52" fillId="0" borderId="0" xfId="0" applyFont="1" applyFill="1" applyAlignment="1" applyProtection="1">
      <protection locked="0"/>
    </xf>
    <xf numFmtId="0" fontId="27" fillId="0" borderId="0" xfId="1" applyFont="1" applyAlignment="1" applyProtection="1">
      <alignment horizontal="center" vertical="center"/>
    </xf>
    <xf numFmtId="0" fontId="56" fillId="0" borderId="3" xfId="0" applyFont="1" applyBorder="1" applyAlignment="1" applyProtection="1">
      <alignment vertical="center"/>
    </xf>
    <xf numFmtId="0" fontId="57" fillId="0" borderId="0" xfId="0" applyFont="1" applyAlignment="1" applyProtection="1">
      <alignment vertical="center"/>
    </xf>
    <xf numFmtId="0" fontId="57" fillId="0" borderId="0" xfId="0" applyFont="1" applyAlignment="1" applyProtection="1">
      <alignment horizontal="left" vertical="center" wrapText="1"/>
    </xf>
    <xf numFmtId="0" fontId="58" fillId="0" borderId="0" xfId="0" applyFont="1" applyAlignment="1" applyProtection="1">
      <alignment vertical="center"/>
    </xf>
    <xf numFmtId="4" fontId="58" fillId="0" borderId="0" xfId="0" applyNumberFormat="1" applyFont="1" applyAlignment="1" applyProtection="1">
      <alignment vertical="center"/>
    </xf>
    <xf numFmtId="0" fontId="58" fillId="0" borderId="0" xfId="0" applyFont="1" applyAlignment="1" applyProtection="1">
      <alignment vertical="center"/>
    </xf>
    <xf numFmtId="0" fontId="59" fillId="0" borderId="0" xfId="0" applyFont="1" applyAlignment="1" applyProtection="1">
      <alignment horizontal="center" vertical="center"/>
    </xf>
    <xf numFmtId="4" fontId="60" fillId="0" borderId="19" xfId="0" applyNumberFormat="1" applyFont="1" applyBorder="1" applyAlignment="1" applyProtection="1">
      <alignment vertical="center"/>
    </xf>
    <xf numFmtId="4" fontId="60" fillId="0" borderId="20" xfId="0" applyNumberFormat="1" applyFont="1" applyBorder="1" applyAlignment="1" applyProtection="1">
      <alignment vertical="center"/>
    </xf>
    <xf numFmtId="166" fontId="60" fillId="0" borderId="20" xfId="0" applyNumberFormat="1" applyFont="1" applyBorder="1" applyAlignment="1" applyProtection="1">
      <alignment vertical="center"/>
    </xf>
    <xf numFmtId="4" fontId="60" fillId="0" borderId="21" xfId="0" applyNumberFormat="1" applyFont="1" applyBorder="1" applyAlignment="1" applyProtection="1">
      <alignment vertical="center"/>
    </xf>
    <xf numFmtId="0" fontId="56" fillId="0" borderId="0" xfId="0" applyFont="1" applyAlignment="1" applyProtection="1">
      <alignment vertical="center"/>
    </xf>
    <xf numFmtId="0" fontId="56" fillId="0" borderId="0" xfId="0" applyFont="1" applyAlignment="1" applyProtection="1">
      <alignment horizontal="left" vertical="center"/>
    </xf>
    <xf numFmtId="18" fontId="20" fillId="0" borderId="22" xfId="0" applyNumberFormat="1" applyFont="1" applyBorder="1" applyAlignment="1" applyProtection="1">
      <alignment horizontal="center" vertical="center"/>
    </xf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0" borderId="22" xfId="0" applyNumberFormat="1" applyFont="1" applyBorder="1" applyAlignment="1" applyProtection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vertical="center"/>
    </xf>
    <xf numFmtId="0" fontId="10" fillId="0" borderId="3" xfId="0" applyFont="1" applyBorder="1" applyAlignment="1" applyProtection="1">
      <alignment vertical="center"/>
    </xf>
    <xf numFmtId="0" fontId="33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3" fillId="2" borderId="0" xfId="0" applyFont="1" applyFill="1" applyAlignment="1" applyProtection="1">
      <alignment horizontal="center" vertical="center"/>
    </xf>
    <xf numFmtId="0" fontId="14" fillId="0" borderId="0" xfId="0" applyFont="1" applyAlignment="1" applyProtection="1">
      <alignment horizontal="left" vertical="center"/>
    </xf>
    <xf numFmtId="0" fontId="29" fillId="0" borderId="0" xfId="0" applyFont="1" applyAlignment="1" applyProtection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0" fillId="0" borderId="3" xfId="0" applyBorder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2" fillId="0" borderId="0" xfId="0" applyFont="1" applyAlignment="1" applyProtection="1">
      <alignment horizontal="left"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3" xfId="0" applyBorder="1" applyAlignment="1" applyProtection="1">
      <alignment vertical="center" wrapText="1"/>
    </xf>
    <xf numFmtId="0" fontId="0" fillId="0" borderId="0" xfId="0" applyAlignment="1" applyProtection="1">
      <alignment vertical="center" wrapText="1"/>
    </xf>
    <xf numFmtId="0" fontId="15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>
      <alignment vertical="center"/>
    </xf>
    <xf numFmtId="0" fontId="1" fillId="0" borderId="0" xfId="0" applyFont="1" applyAlignment="1" applyProtection="1">
      <alignment horizontal="right" vertical="center"/>
    </xf>
    <xf numFmtId="0" fontId="19" fillId="0" borderId="0" xfId="0" applyFont="1" applyAlignment="1" applyProtection="1">
      <alignment horizontal="left" vertical="center"/>
    </xf>
    <xf numFmtId="4" fontId="1" fillId="0" borderId="0" xfId="0" applyNumberFormat="1" applyFont="1" applyAlignment="1" applyProtection="1">
      <alignment vertical="center"/>
    </xf>
    <xf numFmtId="164" fontId="1" fillId="0" borderId="0" xfId="0" applyNumberFormat="1" applyFont="1" applyAlignment="1" applyProtection="1">
      <alignment horizontal="right" vertical="center"/>
    </xf>
    <xf numFmtId="0" fontId="0" fillId="4" borderId="0" xfId="0" applyFont="1" applyFill="1" applyAlignment="1" applyProtection="1">
      <alignment vertical="center"/>
    </xf>
    <xf numFmtId="0" fontId="4" fillId="4" borderId="6" xfId="0" applyFont="1" applyFill="1" applyBorder="1" applyAlignment="1" applyProtection="1">
      <alignment horizontal="left" vertical="center"/>
    </xf>
    <xf numFmtId="0" fontId="4" fillId="4" borderId="7" xfId="0" applyFont="1" applyFill="1" applyBorder="1" applyAlignment="1" applyProtection="1">
      <alignment horizontal="right" vertical="center"/>
    </xf>
    <xf numFmtId="0" fontId="4" fillId="4" borderId="7" xfId="0" applyFont="1" applyFill="1" applyBorder="1" applyAlignment="1" applyProtection="1">
      <alignment horizontal="center" vertical="center"/>
    </xf>
    <xf numFmtId="4" fontId="4" fillId="4" borderId="7" xfId="0" applyNumberFormat="1" applyFont="1" applyFill="1" applyBorder="1" applyAlignment="1" applyProtection="1">
      <alignment vertical="center"/>
    </xf>
    <xf numFmtId="0" fontId="0" fillId="4" borderId="8" xfId="0" applyFont="1" applyFill="1" applyBorder="1" applyAlignment="1" applyProtection="1">
      <alignment vertical="center"/>
    </xf>
    <xf numFmtId="0" fontId="17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0" fontId="1" fillId="0" borderId="5" xfId="0" applyFont="1" applyBorder="1" applyAlignment="1" applyProtection="1">
      <alignment horizontal="center" vertical="center"/>
    </xf>
    <xf numFmtId="0" fontId="1" fillId="0" borderId="5" xfId="0" applyFont="1" applyBorder="1" applyAlignment="1" applyProtection="1">
      <alignment horizontal="right" vertical="center"/>
    </xf>
    <xf numFmtId="0" fontId="0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20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0" xfId="0" applyFont="1" applyAlignment="1" applyProtection="1">
      <alignment vertical="center"/>
    </xf>
    <xf numFmtId="0" fontId="6" fillId="0" borderId="3" xfId="0" applyFont="1" applyBorder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 applyProtection="1">
      <alignment horizontal="center" vertical="center" wrapText="1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0" xfId="0" applyAlignment="1" applyProtection="1">
      <alignment horizontal="center" vertical="center" wrapText="1"/>
    </xf>
    <xf numFmtId="0" fontId="22" fillId="0" borderId="0" xfId="0" applyFont="1" applyAlignment="1" applyProtection="1">
      <alignment horizontal="left" vertical="center"/>
    </xf>
    <xf numFmtId="4" fontId="22" fillId="0" borderId="0" xfId="0" applyNumberFormat="1" applyFont="1" applyAlignment="1" applyProtection="1"/>
    <xf numFmtId="0" fontId="0" fillId="0" borderId="11" xfId="0" applyFont="1" applyBorder="1" applyAlignment="1" applyProtection="1">
      <alignment vertical="center"/>
    </xf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 applyProtection="1">
      <alignment vertical="center"/>
    </xf>
    <xf numFmtId="0" fontId="8" fillId="0" borderId="0" xfId="0" applyFont="1" applyAlignment="1" applyProtection="1"/>
    <xf numFmtId="0" fontId="8" fillId="0" borderId="3" xfId="0" applyFont="1" applyBorder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 applyProtection="1">
      <alignment horizontal="center"/>
    </xf>
    <xf numFmtId="4" fontId="8" fillId="0" borderId="0" xfId="0" applyNumberFormat="1" applyFont="1" applyAlignment="1" applyProtection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36" fillId="0" borderId="0" xfId="0" applyFont="1" applyAlignment="1" applyProtection="1">
      <alignment vertical="center" wrapText="1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34" fillId="0" borderId="22" xfId="0" applyFont="1" applyBorder="1" applyAlignment="1" applyProtection="1">
      <alignment horizontal="center" vertical="center"/>
    </xf>
    <xf numFmtId="49" fontId="34" fillId="0" borderId="22" xfId="0" applyNumberFormat="1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left" vertical="center" wrapText="1"/>
    </xf>
    <xf numFmtId="0" fontId="34" fillId="0" borderId="22" xfId="0" applyFont="1" applyBorder="1" applyAlignment="1" applyProtection="1">
      <alignment horizontal="center" vertical="center" wrapText="1"/>
    </xf>
    <xf numFmtId="167" fontId="34" fillId="0" borderId="22" xfId="0" applyNumberFormat="1" applyFont="1" applyBorder="1" applyAlignment="1" applyProtection="1">
      <alignment vertical="center"/>
    </xf>
    <xf numFmtId="4" fontId="34" fillId="0" borderId="22" xfId="0" applyNumberFormat="1" applyFont="1" applyBorder="1" applyAlignment="1" applyProtection="1">
      <alignment vertical="center"/>
    </xf>
    <xf numFmtId="0" fontId="35" fillId="0" borderId="3" xfId="0" applyFont="1" applyBorder="1" applyAlignment="1" applyProtection="1">
      <alignment vertical="center"/>
    </xf>
    <xf numFmtId="0" fontId="34" fillId="0" borderId="14" xfId="0" applyFont="1" applyBorder="1" applyAlignment="1" applyProtection="1">
      <alignment horizontal="left" vertical="center"/>
    </xf>
    <xf numFmtId="0" fontId="34" fillId="0" borderId="0" xfId="0" applyFont="1" applyBorder="1" applyAlignment="1" applyProtection="1">
      <alignment horizontal="center" vertical="center"/>
    </xf>
    <xf numFmtId="0" fontId="34" fillId="6" borderId="22" xfId="0" applyFont="1" applyFill="1" applyBorder="1" applyAlignment="1" applyProtection="1">
      <alignment horizontal="left" vertical="center" wrapText="1"/>
    </xf>
    <xf numFmtId="0" fontId="21" fillId="0" borderId="19" xfId="0" applyFont="1" applyBorder="1" applyAlignment="1" applyProtection="1">
      <alignment horizontal="left" vertical="center"/>
    </xf>
    <xf numFmtId="0" fontId="21" fillId="0" borderId="20" xfId="0" applyFont="1" applyBorder="1" applyAlignment="1" applyProtection="1">
      <alignment horizontal="center" vertical="center"/>
    </xf>
    <xf numFmtId="166" fontId="21" fillId="0" borderId="20" xfId="0" applyNumberFormat="1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9" fillId="0" borderId="0" xfId="0" applyFont="1" applyAlignment="1" applyProtection="1">
      <alignment vertical="center"/>
      <protection locked="0"/>
    </xf>
    <xf numFmtId="0" fontId="11" fillId="0" borderId="0" xfId="0" applyFont="1" applyAlignment="1" applyProtection="1">
      <alignment vertical="center"/>
      <protection locked="0"/>
    </xf>
    <xf numFmtId="0" fontId="8" fillId="0" borderId="0" xfId="0" applyFont="1" applyAlignment="1" applyProtection="1">
      <protection locked="0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52" fillId="0" borderId="14" xfId="0" applyFont="1" applyBorder="1" applyAlignment="1" applyProtection="1"/>
    <xf numFmtId="0" fontId="52" fillId="0" borderId="0" xfId="0" applyFont="1" applyBorder="1" applyAlignment="1" applyProtection="1"/>
    <xf numFmtId="166" fontId="52" fillId="0" borderId="0" xfId="0" applyNumberFormat="1" applyFont="1" applyBorder="1" applyAlignment="1" applyProtection="1"/>
    <xf numFmtId="166" fontId="52" fillId="0" borderId="15" xfId="0" applyNumberFormat="1" applyFont="1" applyBorder="1" applyAlignment="1" applyProtection="1"/>
    <xf numFmtId="0" fontId="47" fillId="5" borderId="22" xfId="0" applyFont="1" applyFill="1" applyBorder="1" applyAlignment="1" applyProtection="1">
      <alignment horizontal="left" vertical="center"/>
    </xf>
    <xf numFmtId="0" fontId="47" fillId="0" borderId="0" xfId="0" applyFont="1" applyBorder="1" applyAlignment="1" applyProtection="1">
      <alignment horizontal="center" vertical="center"/>
    </xf>
    <xf numFmtId="166" fontId="47" fillId="0" borderId="0" xfId="0" applyNumberFormat="1" applyFont="1" applyBorder="1" applyAlignment="1" applyProtection="1">
      <alignment vertical="center"/>
    </xf>
    <xf numFmtId="166" fontId="47" fillId="0" borderId="15" xfId="0" applyNumberFormat="1" applyFont="1" applyBorder="1" applyAlignment="1" applyProtection="1">
      <alignment vertical="center"/>
    </xf>
    <xf numFmtId="0" fontId="55" fillId="0" borderId="14" xfId="0" applyFont="1" applyBorder="1" applyAlignment="1" applyProtection="1">
      <alignment vertical="center"/>
    </xf>
    <xf numFmtId="0" fontId="55" fillId="0" borderId="0" xfId="0" applyFont="1" applyBorder="1" applyAlignment="1" applyProtection="1">
      <alignment vertical="center"/>
    </xf>
    <xf numFmtId="0" fontId="55" fillId="0" borderId="15" xfId="0" applyFont="1" applyBorder="1" applyAlignment="1" applyProtection="1">
      <alignment vertical="center"/>
    </xf>
    <xf numFmtId="0" fontId="53" fillId="0" borderId="14" xfId="0" applyFont="1" applyBorder="1" applyAlignment="1" applyProtection="1">
      <alignment vertical="center"/>
    </xf>
    <xf numFmtId="0" fontId="53" fillId="0" borderId="0" xfId="0" applyFont="1" applyBorder="1" applyAlignment="1" applyProtection="1">
      <alignment vertical="center"/>
    </xf>
    <xf numFmtId="0" fontId="53" fillId="0" borderId="15" xfId="0" applyFont="1" applyBorder="1" applyAlignment="1" applyProtection="1">
      <alignment vertical="center"/>
    </xf>
    <xf numFmtId="49" fontId="61" fillId="0" borderId="0" xfId="0" applyNumberFormat="1" applyFont="1" applyAlignment="1" applyProtection="1">
      <alignment horizontal="left" vertical="center" wrapText="1"/>
    </xf>
    <xf numFmtId="0" fontId="61" fillId="0" borderId="0" xfId="0" applyFont="1" applyAlignment="1" applyProtection="1">
      <alignment horizontal="left" vertical="center" wrapText="1"/>
    </xf>
    <xf numFmtId="0" fontId="62" fillId="5" borderId="22" xfId="0" applyFont="1" applyFill="1" applyBorder="1" applyAlignment="1" applyProtection="1">
      <alignment horizontal="left" vertical="center"/>
    </xf>
    <xf numFmtId="0" fontId="62" fillId="0" borderId="0" xfId="0" applyFont="1" applyBorder="1" applyAlignment="1" applyProtection="1">
      <alignment horizontal="center" vertical="center"/>
    </xf>
    <xf numFmtId="166" fontId="62" fillId="0" borderId="0" xfId="0" applyNumberFormat="1" applyFont="1" applyBorder="1" applyAlignment="1" applyProtection="1">
      <alignment vertical="center"/>
    </xf>
    <xf numFmtId="166" fontId="62" fillId="0" borderId="15" xfId="0" applyNumberFormat="1" applyFont="1" applyBorder="1" applyAlignment="1" applyProtection="1">
      <alignment vertical="center"/>
    </xf>
    <xf numFmtId="0" fontId="61" fillId="0" borderId="0" xfId="0" applyFont="1" applyAlignment="1" applyProtection="1">
      <alignment vertical="center"/>
    </xf>
    <xf numFmtId="0" fontId="61" fillId="0" borderId="3" xfId="0" applyFont="1" applyBorder="1" applyAlignment="1" applyProtection="1">
      <alignment vertical="center"/>
    </xf>
    <xf numFmtId="0" fontId="63" fillId="0" borderId="0" xfId="0" applyFont="1" applyAlignment="1" applyProtection="1">
      <alignment horizontal="left" vertical="center"/>
    </xf>
    <xf numFmtId="0" fontId="61" fillId="0" borderId="0" xfId="0" applyFont="1" applyAlignment="1" applyProtection="1">
      <alignment horizontal="left" vertical="center"/>
    </xf>
    <xf numFmtId="167" fontId="61" fillId="0" borderId="0" xfId="0" applyNumberFormat="1" applyFont="1" applyAlignment="1" applyProtection="1">
      <alignment vertical="center"/>
    </xf>
    <xf numFmtId="0" fontId="61" fillId="0" borderId="0" xfId="0" applyFont="1" applyAlignment="1" applyProtection="1">
      <alignment vertical="center"/>
      <protection locked="0"/>
    </xf>
    <xf numFmtId="0" fontId="61" fillId="0" borderId="14" xfId="0" applyFont="1" applyBorder="1" applyAlignment="1" applyProtection="1">
      <alignment vertical="center"/>
    </xf>
    <xf numFmtId="0" fontId="61" fillId="0" borderId="0" xfId="0" applyFont="1" applyBorder="1" applyAlignment="1" applyProtection="1">
      <alignment vertical="center"/>
    </xf>
    <xf numFmtId="0" fontId="61" fillId="0" borderId="15" xfId="0" applyFont="1" applyBorder="1" applyAlignment="1" applyProtection="1">
      <alignment vertical="center"/>
    </xf>
    <xf numFmtId="0" fontId="64" fillId="0" borderId="0" xfId="0" applyFont="1" applyAlignment="1" applyProtection="1">
      <alignment vertical="center"/>
    </xf>
    <xf numFmtId="0" fontId="64" fillId="0" borderId="3" xfId="0" applyFont="1" applyBorder="1" applyAlignment="1" applyProtection="1">
      <alignment vertical="center"/>
    </xf>
    <xf numFmtId="0" fontId="64" fillId="0" borderId="0" xfId="0" applyFont="1" applyAlignment="1" applyProtection="1">
      <alignment horizontal="left" vertical="center"/>
    </xf>
    <xf numFmtId="0" fontId="64" fillId="0" borderId="0" xfId="0" applyFont="1" applyAlignment="1" applyProtection="1">
      <alignment horizontal="left" vertical="center" wrapText="1"/>
    </xf>
    <xf numFmtId="0" fontId="64" fillId="0" borderId="0" xfId="0" applyFont="1" applyAlignment="1" applyProtection="1">
      <alignment vertical="center"/>
      <protection locked="0"/>
    </xf>
    <xf numFmtId="0" fontId="64" fillId="0" borderId="14" xfId="0" applyFont="1" applyBorder="1" applyAlignment="1" applyProtection="1">
      <alignment vertical="center"/>
    </xf>
    <xf numFmtId="0" fontId="64" fillId="0" borderId="0" xfId="0" applyFont="1" applyBorder="1" applyAlignment="1" applyProtection="1">
      <alignment vertical="center"/>
    </xf>
    <xf numFmtId="0" fontId="64" fillId="0" borderId="15" xfId="0" applyFont="1" applyBorder="1" applyAlignment="1" applyProtection="1">
      <alignment vertical="center"/>
    </xf>
    <xf numFmtId="0" fontId="65" fillId="0" borderId="22" xfId="0" applyFont="1" applyBorder="1" applyAlignment="1" applyProtection="1">
      <alignment horizontal="center" vertical="center"/>
    </xf>
    <xf numFmtId="49" fontId="65" fillId="0" borderId="22" xfId="0" applyNumberFormat="1" applyFont="1" applyBorder="1" applyAlignment="1" applyProtection="1">
      <alignment horizontal="left" vertical="center" wrapText="1"/>
    </xf>
    <xf numFmtId="0" fontId="65" fillId="0" borderId="22" xfId="0" applyFont="1" applyBorder="1" applyAlignment="1" applyProtection="1">
      <alignment horizontal="left" vertical="center" wrapText="1"/>
    </xf>
    <xf numFmtId="0" fontId="65" fillId="0" borderId="22" xfId="0" applyFont="1" applyBorder="1" applyAlignment="1" applyProtection="1">
      <alignment horizontal="center" vertical="center" wrapText="1"/>
    </xf>
    <xf numFmtId="167" fontId="65" fillId="0" borderId="22" xfId="0" applyNumberFormat="1" applyFont="1" applyBorder="1" applyAlignment="1" applyProtection="1">
      <alignment vertical="center"/>
    </xf>
    <xf numFmtId="4" fontId="65" fillId="0" borderId="22" xfId="0" applyNumberFormat="1" applyFont="1" applyBorder="1" applyAlignment="1" applyProtection="1">
      <alignment vertical="center"/>
    </xf>
    <xf numFmtId="0" fontId="65" fillId="0" borderId="3" xfId="0" applyFont="1" applyBorder="1" applyAlignment="1" applyProtection="1">
      <alignment vertical="center"/>
    </xf>
    <xf numFmtId="0" fontId="65" fillId="5" borderId="22" xfId="0" applyFont="1" applyFill="1" applyBorder="1" applyAlignment="1" applyProtection="1">
      <alignment horizontal="left" vertical="center"/>
    </xf>
    <xf numFmtId="0" fontId="65" fillId="0" borderId="0" xfId="0" applyFont="1" applyBorder="1" applyAlignment="1" applyProtection="1">
      <alignment horizontal="center" vertical="center"/>
    </xf>
    <xf numFmtId="0" fontId="66" fillId="0" borderId="0" xfId="0" applyFont="1" applyAlignment="1" applyProtection="1">
      <alignment vertical="center" wrapText="1"/>
    </xf>
    <xf numFmtId="0" fontId="61" fillId="0" borderId="0" xfId="0" applyFont="1" applyFill="1" applyAlignment="1" applyProtection="1">
      <alignment vertical="center"/>
      <protection locked="0"/>
    </xf>
    <xf numFmtId="0" fontId="64" fillId="0" borderId="0" xfId="0" applyFont="1" applyFill="1" applyAlignment="1" applyProtection="1">
      <alignment vertical="center"/>
      <protection locked="0"/>
    </xf>
    <xf numFmtId="4" fontId="65" fillId="0" borderId="22" xfId="0" applyNumberFormat="1" applyFont="1" applyFill="1" applyBorder="1" applyAlignment="1" applyProtection="1">
      <alignment vertical="center"/>
      <protection locked="0"/>
    </xf>
    <xf numFmtId="0" fontId="67" fillId="0" borderId="0" xfId="0" applyFont="1" applyAlignment="1" applyProtection="1"/>
    <xf numFmtId="0" fontId="67" fillId="0" borderId="3" xfId="0" applyFont="1" applyBorder="1" applyAlignment="1" applyProtection="1"/>
    <xf numFmtId="0" fontId="67" fillId="0" borderId="0" xfId="0" applyFont="1" applyAlignment="1" applyProtection="1">
      <alignment horizontal="left"/>
    </xf>
    <xf numFmtId="0" fontId="68" fillId="0" borderId="0" xfId="0" applyFont="1" applyAlignment="1" applyProtection="1">
      <alignment horizontal="left"/>
    </xf>
    <xf numFmtId="0" fontId="67" fillId="0" borderId="0" xfId="0" applyFont="1" applyAlignment="1" applyProtection="1">
      <protection locked="0"/>
    </xf>
    <xf numFmtId="4" fontId="68" fillId="0" borderId="0" xfId="0" applyNumberFormat="1" applyFont="1" applyAlignment="1" applyProtection="1"/>
    <xf numFmtId="0" fontId="67" fillId="0" borderId="14" xfId="0" applyFont="1" applyBorder="1" applyAlignment="1" applyProtection="1"/>
    <xf numFmtId="0" fontId="67" fillId="0" borderId="0" xfId="0" applyFont="1" applyBorder="1" applyAlignment="1" applyProtection="1"/>
    <xf numFmtId="166" fontId="67" fillId="0" borderId="0" xfId="0" applyNumberFormat="1" applyFont="1" applyBorder="1" applyAlignment="1" applyProtection="1"/>
    <xf numFmtId="166" fontId="67" fillId="0" borderId="15" xfId="0" applyNumberFormat="1" applyFont="1" applyBorder="1" applyAlignment="1" applyProtection="1"/>
    <xf numFmtId="0" fontId="67" fillId="0" borderId="0" xfId="0" applyFont="1" applyAlignment="1" applyProtection="1">
      <alignment horizontal="center"/>
    </xf>
    <xf numFmtId="4" fontId="67" fillId="0" borderId="0" xfId="0" applyNumberFormat="1" applyFont="1" applyAlignment="1" applyProtection="1">
      <alignment vertical="center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2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6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osmonosy%20obnova%20vodovodu%20a%20kanalizace%20-%202.%20etapa%20-%20&#269;&#225;st%20C%20ZAMK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Skupiny/VRI/P2/INV/Kosmonosy%20-%20obnova%20vod%20a%20kan/SOUTEZE/STAVBA%201_ETAPA/Zadavaci%20dokumentace/Kosmonosy,%20obnova%20vod%20a%20kan%20-%20etapa%201,%20&#269;&#225;st%20B%20ODEMCENY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SO 4.1 - Lokální opravy k..."/>
      <sheetName val="SO 4.2. - Stoka E "/>
      <sheetName val="SO 6.1.2. - Stoka G-2"/>
      <sheetName val="SO 6.2. - Lokální opravy ..."/>
      <sheetName val="SO 6.3.2. - Vodovodní řad..."/>
      <sheetName val="List1"/>
    </sheetNames>
    <sheetDataSet>
      <sheetData sheetId="0">
        <row r="6">
          <cell r="K6" t="str">
            <v>Kosmonosy, obnova vodovodu a kanalizace - 2. etapa - část C</v>
          </cell>
        </row>
      </sheetData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Rekapitulace stavby"/>
      <sheetName val="1.1 - SO 1.1 Stoka AD"/>
      <sheetName val="1.4 - SO 1.4.2 Vodovodní ..."/>
      <sheetName val="2.1 - SO 2.1 Stoka AC"/>
      <sheetName val="2.4 - SO 2.3.2 Vodovodní ..."/>
      <sheetName val="3.1 - SO 3.1 Stoka AA"/>
      <sheetName val="3.2 - SO 3.2.1 Stoka B"/>
      <sheetName val="3.3 - SO 3.3 Lokální opra..."/>
      <sheetName val="3.4 - SO 3.4 Vodovodní řad 3"/>
      <sheetName val="4.1 - SO 4.1 Stoka A"/>
      <sheetName val="4.2 - SO 4.2 Lokální opra..."/>
      <sheetName val="4.3 - SO 4.3 Vodovodní řad 4"/>
      <sheetName val="5.3 - SO 5.2.5 Vodovodní ..."/>
      <sheetName val="06 - Vedlejší a ostaní ná..."/>
      <sheetName val="Pokyny pro vyplnění"/>
    </sheetNames>
    <sheetDataSet>
      <sheetData sheetId="0">
        <row r="13">
          <cell r="AN13" t="str">
            <v>Vyplň údaj</v>
          </cell>
        </row>
        <row r="14">
          <cell r="E14" t="str">
            <v>Vyplň údaj</v>
          </cell>
          <cell r="AN14" t="str">
            <v>Vyplň údaj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>
        <row r="62">
          <cell r="F62"/>
        </row>
        <row r="63">
          <cell r="F63"/>
          <cell r="J63"/>
        </row>
        <row r="64">
          <cell r="F64"/>
          <cell r="J64"/>
        </row>
        <row r="115">
          <cell r="P115">
            <v>0</v>
          </cell>
        </row>
      </sheetData>
      <sheetData sheetId="14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103"/>
  <sheetViews>
    <sheetView showGridLines="0" tabSelected="1" topLeftCell="A82" workbookViewId="0">
      <selection activeCell="K100" sqref="K100:AF100"/>
    </sheetView>
  </sheetViews>
  <sheetFormatPr defaultRowHeight="15"/>
  <cols>
    <col min="1" max="1" width="8.33203125" style="1" customWidth="1"/>
    <col min="2" max="2" width="1.6640625" style="1" customWidth="1"/>
    <col min="3" max="3" width="4.1640625" style="1" customWidth="1"/>
    <col min="4" max="33" width="2.6640625" style="1" customWidth="1"/>
    <col min="34" max="34" width="3.33203125" style="1" customWidth="1"/>
    <col min="35" max="35" width="31.6640625" style="1" customWidth="1"/>
    <col min="36" max="37" width="2.5" style="1" customWidth="1"/>
    <col min="38" max="38" width="8.33203125" style="1" customWidth="1"/>
    <col min="39" max="39" width="3.33203125" style="1" customWidth="1"/>
    <col min="40" max="40" width="13.33203125" style="1" customWidth="1"/>
    <col min="41" max="41" width="7.5" style="1" customWidth="1"/>
    <col min="42" max="42" width="4.1640625" style="1" customWidth="1"/>
    <col min="43" max="43" width="15.6640625" style="1" hidden="1" customWidth="1"/>
    <col min="44" max="44" width="13.6640625" style="1" customWidth="1"/>
    <col min="45" max="47" width="25.83203125" style="1" hidden="1" customWidth="1"/>
    <col min="48" max="49" width="21.6640625" style="1" hidden="1" customWidth="1"/>
    <col min="50" max="51" width="25" style="1" hidden="1" customWidth="1"/>
    <col min="52" max="52" width="21.6640625" style="1" hidden="1" customWidth="1"/>
    <col min="53" max="53" width="19.1640625" style="1" hidden="1" customWidth="1"/>
    <col min="54" max="54" width="25" style="1" hidden="1" customWidth="1"/>
    <col min="55" max="55" width="21.6640625" style="1" hidden="1" customWidth="1"/>
    <col min="56" max="56" width="19.1640625" style="1" hidden="1" customWidth="1"/>
    <col min="57" max="57" width="66.5" style="1" customWidth="1"/>
    <col min="71" max="91" width="9.33203125" style="1" hidden="1"/>
  </cols>
  <sheetData>
    <row r="1" spans="1:74" ht="11.25">
      <c r="A1" s="16" t="s">
        <v>0</v>
      </c>
      <c r="AZ1" s="16" t="s">
        <v>1</v>
      </c>
      <c r="BA1" s="16" t="s">
        <v>2</v>
      </c>
      <c r="BB1" s="16" t="s">
        <v>1</v>
      </c>
      <c r="BT1" s="16" t="s">
        <v>3</v>
      </c>
      <c r="BU1" s="16" t="s">
        <v>3</v>
      </c>
      <c r="BV1" s="16" t="s">
        <v>4</v>
      </c>
    </row>
    <row r="2" spans="1:74" s="1" customFormat="1" ht="36.950000000000003" customHeight="1">
      <c r="AR2" s="229" t="s">
        <v>5</v>
      </c>
      <c r="AS2" s="216"/>
      <c r="AT2" s="216"/>
      <c r="AU2" s="216"/>
      <c r="AV2" s="216"/>
      <c r="AW2" s="216"/>
      <c r="AX2" s="216"/>
      <c r="AY2" s="216"/>
      <c r="AZ2" s="216"/>
      <c r="BA2" s="216"/>
      <c r="BB2" s="216"/>
      <c r="BC2" s="216"/>
      <c r="BD2" s="216"/>
      <c r="BE2" s="216"/>
      <c r="BS2" s="17" t="s">
        <v>6</v>
      </c>
      <c r="BT2" s="17" t="s">
        <v>7</v>
      </c>
    </row>
    <row r="3" spans="1:74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pans="1:74" s="1" customFormat="1" ht="24.95" customHeight="1">
      <c r="B4" s="20"/>
      <c r="D4" s="21" t="s">
        <v>9</v>
      </c>
      <c r="AR4" s="20"/>
      <c r="AS4" s="22" t="s">
        <v>10</v>
      </c>
      <c r="BS4" s="17" t="s">
        <v>11</v>
      </c>
    </row>
    <row r="5" spans="1:74" s="1" customFormat="1" ht="12" customHeight="1">
      <c r="B5" s="20"/>
      <c r="D5" s="23" t="s">
        <v>12</v>
      </c>
      <c r="K5" s="215" t="s">
        <v>13</v>
      </c>
      <c r="L5" s="216"/>
      <c r="M5" s="216"/>
      <c r="N5" s="216"/>
      <c r="O5" s="216"/>
      <c r="P5" s="216"/>
      <c r="Q5" s="216"/>
      <c r="R5" s="216"/>
      <c r="S5" s="216"/>
      <c r="T5" s="216"/>
      <c r="U5" s="216"/>
      <c r="V5" s="216"/>
      <c r="W5" s="216"/>
      <c r="X5" s="216"/>
      <c r="Y5" s="216"/>
      <c r="Z5" s="216"/>
      <c r="AA5" s="216"/>
      <c r="AB5" s="216"/>
      <c r="AC5" s="216"/>
      <c r="AD5" s="216"/>
      <c r="AE5" s="216"/>
      <c r="AF5" s="216"/>
      <c r="AG5" s="216"/>
      <c r="AH5" s="216"/>
      <c r="AI5" s="216"/>
      <c r="AJ5" s="216"/>
      <c r="AK5" s="216"/>
      <c r="AL5" s="216"/>
      <c r="AM5" s="216"/>
      <c r="AN5" s="216"/>
      <c r="AO5" s="216"/>
      <c r="AR5" s="20"/>
      <c r="BS5" s="17" t="s">
        <v>6</v>
      </c>
    </row>
    <row r="6" spans="1:74" s="1" customFormat="1" ht="36.950000000000003" customHeight="1">
      <c r="B6" s="20"/>
      <c r="D6" s="25" t="s">
        <v>14</v>
      </c>
      <c r="K6" s="217" t="s">
        <v>15</v>
      </c>
      <c r="L6" s="216"/>
      <c r="M6" s="216"/>
      <c r="N6" s="216"/>
      <c r="O6" s="216"/>
      <c r="P6" s="216"/>
      <c r="Q6" s="216"/>
      <c r="R6" s="216"/>
      <c r="S6" s="216"/>
      <c r="T6" s="216"/>
      <c r="U6" s="216"/>
      <c r="V6" s="216"/>
      <c r="W6" s="216"/>
      <c r="X6" s="216"/>
      <c r="Y6" s="216"/>
      <c r="Z6" s="216"/>
      <c r="AA6" s="216"/>
      <c r="AB6" s="216"/>
      <c r="AC6" s="216"/>
      <c r="AD6" s="216"/>
      <c r="AE6" s="216"/>
      <c r="AF6" s="216"/>
      <c r="AG6" s="216"/>
      <c r="AH6" s="216"/>
      <c r="AI6" s="216"/>
      <c r="AJ6" s="216"/>
      <c r="AK6" s="216"/>
      <c r="AL6" s="216"/>
      <c r="AM6" s="216"/>
      <c r="AN6" s="216"/>
      <c r="AO6" s="216"/>
      <c r="AR6" s="20"/>
      <c r="BS6" s="17" t="s">
        <v>6</v>
      </c>
    </row>
    <row r="7" spans="1:74" s="1" customFormat="1" ht="12" customHeight="1">
      <c r="B7" s="20"/>
      <c r="D7" s="26" t="s">
        <v>16</v>
      </c>
      <c r="K7" s="24" t="s">
        <v>1</v>
      </c>
      <c r="AK7" s="26" t="s">
        <v>17</v>
      </c>
      <c r="AN7" s="24" t="s">
        <v>1</v>
      </c>
      <c r="AR7" s="20"/>
      <c r="BS7" s="17" t="s">
        <v>6</v>
      </c>
    </row>
    <row r="8" spans="1:74" s="1" customFormat="1" ht="12" customHeight="1">
      <c r="B8" s="20"/>
      <c r="D8" s="26" t="s">
        <v>18</v>
      </c>
      <c r="K8" s="24" t="s">
        <v>19</v>
      </c>
      <c r="AK8" s="26" t="s">
        <v>20</v>
      </c>
      <c r="AN8" s="24" t="s">
        <v>21</v>
      </c>
      <c r="AR8" s="20"/>
      <c r="BS8" s="17" t="s">
        <v>6</v>
      </c>
    </row>
    <row r="9" spans="1:74" s="1" customFormat="1" ht="14.45" customHeight="1">
      <c r="B9" s="20"/>
      <c r="AR9" s="20"/>
      <c r="BS9" s="17" t="s">
        <v>6</v>
      </c>
    </row>
    <row r="10" spans="1:74" s="1" customFormat="1" ht="12" customHeight="1">
      <c r="B10" s="20"/>
      <c r="D10" s="26" t="s">
        <v>22</v>
      </c>
      <c r="AK10" s="26" t="s">
        <v>23</v>
      </c>
      <c r="AN10" s="24" t="s">
        <v>24</v>
      </c>
      <c r="AR10" s="20"/>
      <c r="BS10" s="17" t="s">
        <v>6</v>
      </c>
    </row>
    <row r="11" spans="1:74" s="1" customFormat="1" ht="18.399999999999999" customHeight="1">
      <c r="B11" s="20"/>
      <c r="E11" s="24" t="s">
        <v>25</v>
      </c>
      <c r="AK11" s="26" t="s">
        <v>26</v>
      </c>
      <c r="AN11" s="24" t="s">
        <v>27</v>
      </c>
      <c r="AR11" s="20"/>
      <c r="BS11" s="17" t="s">
        <v>6</v>
      </c>
    </row>
    <row r="12" spans="1:74" s="1" customFormat="1" ht="6.95" customHeight="1">
      <c r="B12" s="20"/>
      <c r="AR12" s="20"/>
      <c r="BS12" s="17" t="s">
        <v>6</v>
      </c>
    </row>
    <row r="13" spans="1:74" s="1" customFormat="1" ht="12" customHeight="1">
      <c r="B13" s="20"/>
      <c r="D13" s="26" t="s">
        <v>28</v>
      </c>
      <c r="AK13" s="26" t="s">
        <v>23</v>
      </c>
      <c r="AN13" s="24" t="s">
        <v>1</v>
      </c>
      <c r="AR13" s="20"/>
      <c r="BS13" s="17" t="s">
        <v>6</v>
      </c>
    </row>
    <row r="14" spans="1:74" ht="12.75">
      <c r="B14" s="20"/>
      <c r="E14" s="24" t="s">
        <v>29</v>
      </c>
      <c r="AK14" s="26" t="s">
        <v>26</v>
      </c>
      <c r="AN14" s="24" t="s">
        <v>1</v>
      </c>
      <c r="AR14" s="20"/>
      <c r="BS14" s="17" t="s">
        <v>6</v>
      </c>
    </row>
    <row r="15" spans="1:74" s="1" customFormat="1" ht="6.95" customHeight="1">
      <c r="B15" s="20"/>
      <c r="AR15" s="20"/>
      <c r="BS15" s="17" t="s">
        <v>3</v>
      </c>
    </row>
    <row r="16" spans="1:74" s="1" customFormat="1" ht="12" customHeight="1">
      <c r="B16" s="20"/>
      <c r="D16" s="26" t="s">
        <v>30</v>
      </c>
      <c r="AK16" s="26" t="s">
        <v>23</v>
      </c>
      <c r="AN16" s="24" t="s">
        <v>31</v>
      </c>
      <c r="AR16" s="20"/>
      <c r="BS16" s="17" t="s">
        <v>3</v>
      </c>
    </row>
    <row r="17" spans="1:71" s="1" customFormat="1" ht="18.399999999999999" customHeight="1">
      <c r="B17" s="20"/>
      <c r="E17" s="24" t="s">
        <v>32</v>
      </c>
      <c r="AK17" s="26" t="s">
        <v>26</v>
      </c>
      <c r="AN17" s="24" t="s">
        <v>33</v>
      </c>
      <c r="AR17" s="20"/>
      <c r="BS17" s="17" t="s">
        <v>34</v>
      </c>
    </row>
    <row r="18" spans="1:71" s="1" customFormat="1" ht="6.95" customHeight="1">
      <c r="B18" s="20"/>
      <c r="AR18" s="20"/>
      <c r="BS18" s="17" t="s">
        <v>6</v>
      </c>
    </row>
    <row r="19" spans="1:71" s="1" customFormat="1" ht="12" customHeight="1">
      <c r="B19" s="20"/>
      <c r="D19" s="26" t="s">
        <v>35</v>
      </c>
      <c r="AK19" s="26" t="s">
        <v>23</v>
      </c>
      <c r="AN19" s="24" t="s">
        <v>1</v>
      </c>
      <c r="AR19" s="20"/>
      <c r="BS19" s="17" t="s">
        <v>6</v>
      </c>
    </row>
    <row r="20" spans="1:71" s="1" customFormat="1" ht="18.399999999999999" customHeight="1">
      <c r="B20" s="20"/>
      <c r="E20" s="24" t="s">
        <v>36</v>
      </c>
      <c r="AK20" s="26" t="s">
        <v>26</v>
      </c>
      <c r="AN20" s="24" t="s">
        <v>1</v>
      </c>
      <c r="AR20" s="20"/>
      <c r="BS20" s="17" t="s">
        <v>3</v>
      </c>
    </row>
    <row r="21" spans="1:71" s="1" customFormat="1" ht="6.95" customHeight="1">
      <c r="B21" s="20"/>
      <c r="AR21" s="20"/>
    </row>
    <row r="22" spans="1:71" s="1" customFormat="1" ht="12" customHeight="1">
      <c r="B22" s="20"/>
      <c r="D22" s="26" t="s">
        <v>37</v>
      </c>
      <c r="AR22" s="20"/>
    </row>
    <row r="23" spans="1:71" s="1" customFormat="1" ht="47.25" customHeight="1">
      <c r="B23" s="20"/>
      <c r="E23" s="218" t="s">
        <v>38</v>
      </c>
      <c r="F23" s="218"/>
      <c r="G23" s="218"/>
      <c r="H23" s="218"/>
      <c r="I23" s="218"/>
      <c r="J23" s="218"/>
      <c r="K23" s="218"/>
      <c r="L23" s="218"/>
      <c r="M23" s="218"/>
      <c r="N23" s="218"/>
      <c r="O23" s="218"/>
      <c r="P23" s="218"/>
      <c r="Q23" s="218"/>
      <c r="R23" s="218"/>
      <c r="S23" s="218"/>
      <c r="T23" s="218"/>
      <c r="U23" s="218"/>
      <c r="V23" s="218"/>
      <c r="W23" s="218"/>
      <c r="X23" s="218"/>
      <c r="Y23" s="218"/>
      <c r="Z23" s="218"/>
      <c r="AA23" s="218"/>
      <c r="AB23" s="218"/>
      <c r="AC23" s="218"/>
      <c r="AD23" s="218"/>
      <c r="AE23" s="218"/>
      <c r="AF23" s="218"/>
      <c r="AG23" s="218"/>
      <c r="AH23" s="218"/>
      <c r="AI23" s="218"/>
      <c r="AJ23" s="218"/>
      <c r="AK23" s="218"/>
      <c r="AL23" s="218"/>
      <c r="AM23" s="218"/>
      <c r="AN23" s="218"/>
      <c r="AR23" s="20"/>
    </row>
    <row r="24" spans="1:71" s="1" customFormat="1" ht="6.95" customHeight="1">
      <c r="B24" s="20"/>
      <c r="AR24" s="20"/>
    </row>
    <row r="25" spans="1:71" s="1" customFormat="1" ht="6.95" customHeight="1">
      <c r="B25" s="20"/>
      <c r="D25" s="28"/>
      <c r="E25" s="28"/>
      <c r="F25" s="28"/>
      <c r="G25" s="28"/>
      <c r="H25" s="28"/>
      <c r="I25" s="28"/>
      <c r="J25" s="28"/>
      <c r="K25" s="28"/>
      <c r="L25" s="28"/>
      <c r="M25" s="28"/>
      <c r="N25" s="28"/>
      <c r="O25" s="28"/>
      <c r="P25" s="28"/>
      <c r="Q25" s="28"/>
      <c r="R25" s="28"/>
      <c r="S25" s="28"/>
      <c r="T25" s="28"/>
      <c r="U25" s="28"/>
      <c r="V25" s="28"/>
      <c r="W25" s="28"/>
      <c r="X25" s="28"/>
      <c r="Y25" s="28"/>
      <c r="Z25" s="28"/>
      <c r="AA25" s="28"/>
      <c r="AB25" s="28"/>
      <c r="AC25" s="28"/>
      <c r="AD25" s="28"/>
      <c r="AE25" s="28"/>
      <c r="AF25" s="28"/>
      <c r="AG25" s="28"/>
      <c r="AH25" s="28"/>
      <c r="AI25" s="28"/>
      <c r="AJ25" s="28"/>
      <c r="AK25" s="28"/>
      <c r="AL25" s="28"/>
      <c r="AM25" s="28"/>
      <c r="AN25" s="28"/>
      <c r="AO25" s="28"/>
      <c r="AR25" s="20"/>
    </row>
    <row r="26" spans="1:71" s="2" customFormat="1" ht="25.9" customHeight="1">
      <c r="A26" s="29"/>
      <c r="B26" s="30"/>
      <c r="C26" s="29"/>
      <c r="D26" s="31" t="s">
        <v>39</v>
      </c>
      <c r="E26" s="32"/>
      <c r="F26" s="32"/>
      <c r="G26" s="32"/>
      <c r="H26" s="32"/>
      <c r="I26" s="32"/>
      <c r="J26" s="32"/>
      <c r="K26" s="32"/>
      <c r="L26" s="32"/>
      <c r="M26" s="32"/>
      <c r="N26" s="32"/>
      <c r="O26" s="32"/>
      <c r="P26" s="32"/>
      <c r="Q26" s="32"/>
      <c r="R26" s="32"/>
      <c r="S26" s="32"/>
      <c r="T26" s="32"/>
      <c r="U26" s="32"/>
      <c r="V26" s="32"/>
      <c r="W26" s="32"/>
      <c r="X26" s="32"/>
      <c r="Y26" s="32"/>
      <c r="Z26" s="32"/>
      <c r="AA26" s="32"/>
      <c r="AB26" s="32"/>
      <c r="AC26" s="32"/>
      <c r="AD26" s="32"/>
      <c r="AE26" s="32"/>
      <c r="AF26" s="32"/>
      <c r="AG26" s="32"/>
      <c r="AH26" s="32"/>
      <c r="AI26" s="32"/>
      <c r="AJ26" s="32"/>
      <c r="AK26" s="219">
        <f>ROUND(AG94,2)</f>
        <v>0</v>
      </c>
      <c r="AL26" s="220"/>
      <c r="AM26" s="220"/>
      <c r="AN26" s="220"/>
      <c r="AO26" s="220"/>
      <c r="AP26" s="29"/>
      <c r="AQ26" s="29"/>
      <c r="AR26" s="30"/>
      <c r="BE26" s="29"/>
    </row>
    <row r="27" spans="1:7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29"/>
      <c r="M27" s="29"/>
      <c r="N27" s="29"/>
      <c r="O27" s="29"/>
      <c r="P27" s="29"/>
      <c r="Q27" s="29"/>
      <c r="R27" s="2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  <c r="AF27" s="29"/>
      <c r="AG27" s="29"/>
      <c r="AH27" s="29"/>
      <c r="AI27" s="29"/>
      <c r="AJ27" s="29"/>
      <c r="AK27" s="29"/>
      <c r="AL27" s="29"/>
      <c r="AM27" s="29"/>
      <c r="AN27" s="29"/>
      <c r="AO27" s="29"/>
      <c r="AP27" s="29"/>
      <c r="AQ27" s="29"/>
      <c r="AR27" s="30"/>
      <c r="BE27" s="29"/>
    </row>
    <row r="28" spans="1:71" s="2" customFormat="1" ht="12.75">
      <c r="A28" s="29"/>
      <c r="B28" s="30"/>
      <c r="C28" s="29"/>
      <c r="D28" s="29"/>
      <c r="E28" s="29"/>
      <c r="F28" s="29"/>
      <c r="G28" s="29"/>
      <c r="H28" s="29"/>
      <c r="I28" s="29"/>
      <c r="J28" s="29"/>
      <c r="K28" s="29"/>
      <c r="L28" s="221" t="s">
        <v>40</v>
      </c>
      <c r="M28" s="221"/>
      <c r="N28" s="221"/>
      <c r="O28" s="221"/>
      <c r="P28" s="221"/>
      <c r="Q28" s="29"/>
      <c r="R28" s="29"/>
      <c r="S28" s="29"/>
      <c r="T28" s="29"/>
      <c r="U28" s="29"/>
      <c r="V28" s="29"/>
      <c r="W28" s="221" t="s">
        <v>41</v>
      </c>
      <c r="X28" s="221"/>
      <c r="Y28" s="221"/>
      <c r="Z28" s="221"/>
      <c r="AA28" s="221"/>
      <c r="AB28" s="221"/>
      <c r="AC28" s="221"/>
      <c r="AD28" s="221"/>
      <c r="AE28" s="221"/>
      <c r="AF28" s="29"/>
      <c r="AG28" s="29"/>
      <c r="AH28" s="29"/>
      <c r="AI28" s="29"/>
      <c r="AJ28" s="29"/>
      <c r="AK28" s="221" t="s">
        <v>42</v>
      </c>
      <c r="AL28" s="221"/>
      <c r="AM28" s="221"/>
      <c r="AN28" s="221"/>
      <c r="AO28" s="221"/>
      <c r="AP28" s="29"/>
      <c r="AQ28" s="29"/>
      <c r="AR28" s="30"/>
      <c r="BE28" s="29"/>
    </row>
    <row r="29" spans="1:71" s="3" customFormat="1" ht="14.45" customHeight="1">
      <c r="B29" s="34"/>
      <c r="D29" s="26" t="s">
        <v>43</v>
      </c>
      <c r="F29" s="26" t="s">
        <v>44</v>
      </c>
      <c r="L29" s="222">
        <v>0.21</v>
      </c>
      <c r="M29" s="223"/>
      <c r="N29" s="223"/>
      <c r="O29" s="223"/>
      <c r="P29" s="223"/>
      <c r="W29" s="224">
        <f>ROUND(AZ94, 2)</f>
        <v>0</v>
      </c>
      <c r="X29" s="223"/>
      <c r="Y29" s="223"/>
      <c r="Z29" s="223"/>
      <c r="AA29" s="223"/>
      <c r="AB29" s="223"/>
      <c r="AC29" s="223"/>
      <c r="AD29" s="223"/>
      <c r="AE29" s="223"/>
      <c r="AK29" s="224">
        <f>ROUND(AV94, 2)</f>
        <v>0</v>
      </c>
      <c r="AL29" s="223"/>
      <c r="AM29" s="223"/>
      <c r="AN29" s="223"/>
      <c r="AO29" s="223"/>
      <c r="AR29" s="34"/>
    </row>
    <row r="30" spans="1:71" s="3" customFormat="1" ht="14.45" customHeight="1">
      <c r="B30" s="34"/>
      <c r="F30" s="26" t="s">
        <v>45</v>
      </c>
      <c r="L30" s="222">
        <v>0.15</v>
      </c>
      <c r="M30" s="223"/>
      <c r="N30" s="223"/>
      <c r="O30" s="223"/>
      <c r="P30" s="223"/>
      <c r="W30" s="224">
        <f>ROUND(BA94, 2)</f>
        <v>0</v>
      </c>
      <c r="X30" s="223"/>
      <c r="Y30" s="223"/>
      <c r="Z30" s="223"/>
      <c r="AA30" s="223"/>
      <c r="AB30" s="223"/>
      <c r="AC30" s="223"/>
      <c r="AD30" s="223"/>
      <c r="AE30" s="223"/>
      <c r="AK30" s="224">
        <f>ROUND(AW94, 2)</f>
        <v>0</v>
      </c>
      <c r="AL30" s="223"/>
      <c r="AM30" s="223"/>
      <c r="AN30" s="223"/>
      <c r="AO30" s="223"/>
      <c r="AR30" s="34"/>
    </row>
    <row r="31" spans="1:71" s="3" customFormat="1" ht="14.45" hidden="1" customHeight="1">
      <c r="B31" s="34"/>
      <c r="F31" s="26" t="s">
        <v>46</v>
      </c>
      <c r="L31" s="222">
        <v>0.21</v>
      </c>
      <c r="M31" s="223"/>
      <c r="N31" s="223"/>
      <c r="O31" s="223"/>
      <c r="P31" s="223"/>
      <c r="W31" s="224">
        <f>ROUND(BB94, 2)</f>
        <v>0</v>
      </c>
      <c r="X31" s="223"/>
      <c r="Y31" s="223"/>
      <c r="Z31" s="223"/>
      <c r="AA31" s="223"/>
      <c r="AB31" s="223"/>
      <c r="AC31" s="223"/>
      <c r="AD31" s="223"/>
      <c r="AE31" s="223"/>
      <c r="AK31" s="224">
        <v>0</v>
      </c>
      <c r="AL31" s="223"/>
      <c r="AM31" s="223"/>
      <c r="AN31" s="223"/>
      <c r="AO31" s="223"/>
      <c r="AR31" s="34"/>
    </row>
    <row r="32" spans="1:71" s="3" customFormat="1" ht="14.45" hidden="1" customHeight="1">
      <c r="B32" s="34"/>
      <c r="F32" s="26" t="s">
        <v>47</v>
      </c>
      <c r="L32" s="222">
        <v>0.15</v>
      </c>
      <c r="M32" s="223"/>
      <c r="N32" s="223"/>
      <c r="O32" s="223"/>
      <c r="P32" s="223"/>
      <c r="W32" s="224">
        <f>ROUND(BC94, 2)</f>
        <v>0</v>
      </c>
      <c r="X32" s="223"/>
      <c r="Y32" s="223"/>
      <c r="Z32" s="223"/>
      <c r="AA32" s="223"/>
      <c r="AB32" s="223"/>
      <c r="AC32" s="223"/>
      <c r="AD32" s="223"/>
      <c r="AE32" s="223"/>
      <c r="AK32" s="224">
        <v>0</v>
      </c>
      <c r="AL32" s="223"/>
      <c r="AM32" s="223"/>
      <c r="AN32" s="223"/>
      <c r="AO32" s="223"/>
      <c r="AR32" s="34"/>
    </row>
    <row r="33" spans="1:57" s="3" customFormat="1" ht="14.45" hidden="1" customHeight="1">
      <c r="B33" s="34"/>
      <c r="F33" s="26" t="s">
        <v>48</v>
      </c>
      <c r="L33" s="222">
        <v>0</v>
      </c>
      <c r="M33" s="223"/>
      <c r="N33" s="223"/>
      <c r="O33" s="223"/>
      <c r="P33" s="223"/>
      <c r="W33" s="224">
        <f>ROUND(BD94, 2)</f>
        <v>0</v>
      </c>
      <c r="X33" s="223"/>
      <c r="Y33" s="223"/>
      <c r="Z33" s="223"/>
      <c r="AA33" s="223"/>
      <c r="AB33" s="223"/>
      <c r="AC33" s="223"/>
      <c r="AD33" s="223"/>
      <c r="AE33" s="223"/>
      <c r="AK33" s="224">
        <v>0</v>
      </c>
      <c r="AL33" s="223"/>
      <c r="AM33" s="223"/>
      <c r="AN33" s="223"/>
      <c r="AO33" s="223"/>
      <c r="AR33" s="34"/>
    </row>
    <row r="34" spans="1:57" s="2" customFormat="1" ht="6.95" customHeight="1">
      <c r="A34" s="29"/>
      <c r="B34" s="30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30"/>
      <c r="BE34" s="29"/>
    </row>
    <row r="35" spans="1:57" s="2" customFormat="1" ht="25.9" customHeight="1">
      <c r="A35" s="29"/>
      <c r="B35" s="30"/>
      <c r="C35" s="35"/>
      <c r="D35" s="36" t="s">
        <v>49</v>
      </c>
      <c r="E35" s="37"/>
      <c r="F35" s="37"/>
      <c r="G35" s="37"/>
      <c r="H35" s="37"/>
      <c r="I35" s="37"/>
      <c r="J35" s="37"/>
      <c r="K35" s="37"/>
      <c r="L35" s="37"/>
      <c r="M35" s="37"/>
      <c r="N35" s="37"/>
      <c r="O35" s="37"/>
      <c r="P35" s="37"/>
      <c r="Q35" s="37"/>
      <c r="R35" s="37"/>
      <c r="S35" s="37"/>
      <c r="T35" s="38" t="s">
        <v>50</v>
      </c>
      <c r="U35" s="37"/>
      <c r="V35" s="37"/>
      <c r="W35" s="37"/>
      <c r="X35" s="228" t="s">
        <v>51</v>
      </c>
      <c r="Y35" s="226"/>
      <c r="Z35" s="226"/>
      <c r="AA35" s="226"/>
      <c r="AB35" s="226"/>
      <c r="AC35" s="37"/>
      <c r="AD35" s="37"/>
      <c r="AE35" s="37"/>
      <c r="AF35" s="37"/>
      <c r="AG35" s="37"/>
      <c r="AH35" s="37"/>
      <c r="AI35" s="37"/>
      <c r="AJ35" s="37"/>
      <c r="AK35" s="225">
        <f>SUM(AK26:AK33)</f>
        <v>0</v>
      </c>
      <c r="AL35" s="226"/>
      <c r="AM35" s="226"/>
      <c r="AN35" s="226"/>
      <c r="AO35" s="227"/>
      <c r="AP35" s="35"/>
      <c r="AQ35" s="35"/>
      <c r="AR35" s="30"/>
      <c r="BE35" s="29"/>
    </row>
    <row r="36" spans="1:57" s="2" customFormat="1" ht="6.95" customHeight="1">
      <c r="A36" s="29"/>
      <c r="B36" s="30"/>
      <c r="C36" s="29"/>
      <c r="D36" s="29"/>
      <c r="E36" s="29"/>
      <c r="F36" s="29"/>
      <c r="G36" s="29"/>
      <c r="H36" s="29"/>
      <c r="I36" s="29"/>
      <c r="J36" s="29"/>
      <c r="K36" s="29"/>
      <c r="L36" s="29"/>
      <c r="M36" s="29"/>
      <c r="N36" s="29"/>
      <c r="O36" s="29"/>
      <c r="P36" s="29"/>
      <c r="Q36" s="29"/>
      <c r="R36" s="2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  <c r="AF36" s="29"/>
      <c r="AG36" s="29"/>
      <c r="AH36" s="29"/>
      <c r="AI36" s="29"/>
      <c r="AJ36" s="29"/>
      <c r="AK36" s="29"/>
      <c r="AL36" s="29"/>
      <c r="AM36" s="29"/>
      <c r="AN36" s="29"/>
      <c r="AO36" s="29"/>
      <c r="AP36" s="29"/>
      <c r="AQ36" s="29"/>
      <c r="AR36" s="30"/>
      <c r="BE36" s="29"/>
    </row>
    <row r="37" spans="1:57" s="2" customFormat="1" ht="14.45" customHeight="1">
      <c r="A37" s="29"/>
      <c r="B37" s="30"/>
      <c r="C37" s="29"/>
      <c r="D37" s="29"/>
      <c r="E37" s="29"/>
      <c r="F37" s="29"/>
      <c r="G37" s="29"/>
      <c r="H37" s="29"/>
      <c r="I37" s="29"/>
      <c r="J37" s="29"/>
      <c r="K37" s="29"/>
      <c r="L37" s="29"/>
      <c r="M37" s="29"/>
      <c r="N37" s="29"/>
      <c r="O37" s="29"/>
      <c r="P37" s="29"/>
      <c r="Q37" s="29"/>
      <c r="R37" s="2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  <c r="AF37" s="29"/>
      <c r="AG37" s="29"/>
      <c r="AH37" s="29"/>
      <c r="AI37" s="29"/>
      <c r="AJ37" s="29"/>
      <c r="AK37" s="29"/>
      <c r="AL37" s="29"/>
      <c r="AM37" s="29"/>
      <c r="AN37" s="29"/>
      <c r="AO37" s="29"/>
      <c r="AP37" s="29"/>
      <c r="AQ37" s="29"/>
      <c r="AR37" s="30"/>
      <c r="BE37" s="29"/>
    </row>
    <row r="38" spans="1:57" s="1" customFormat="1" ht="14.45" customHeight="1">
      <c r="B38" s="20"/>
      <c r="AR38" s="20"/>
    </row>
    <row r="39" spans="1:57" s="1" customFormat="1" ht="14.45" customHeight="1">
      <c r="B39" s="20"/>
      <c r="AR39" s="20"/>
    </row>
    <row r="40" spans="1:57" s="1" customFormat="1" ht="14.45" customHeight="1">
      <c r="B40" s="20"/>
      <c r="AR40" s="20"/>
    </row>
    <row r="41" spans="1:57" s="1" customFormat="1" ht="14.45" customHeight="1">
      <c r="B41" s="20"/>
      <c r="AR41" s="20"/>
    </row>
    <row r="42" spans="1:57" s="1" customFormat="1" ht="14.45" customHeight="1">
      <c r="B42" s="20"/>
      <c r="AR42" s="20"/>
    </row>
    <row r="43" spans="1:57" s="1" customFormat="1" ht="14.45" customHeight="1">
      <c r="B43" s="20"/>
      <c r="AR43" s="20"/>
    </row>
    <row r="44" spans="1:57" s="1" customFormat="1" ht="14.45" customHeight="1">
      <c r="B44" s="20"/>
      <c r="AR44" s="20"/>
    </row>
    <row r="45" spans="1:57" s="1" customFormat="1" ht="14.45" customHeight="1">
      <c r="B45" s="20"/>
      <c r="AR45" s="20"/>
    </row>
    <row r="46" spans="1:57" s="1" customFormat="1" ht="14.45" customHeight="1">
      <c r="B46" s="20"/>
      <c r="AR46" s="20"/>
    </row>
    <row r="47" spans="1:57" s="1" customFormat="1" ht="14.45" customHeight="1">
      <c r="B47" s="20"/>
      <c r="AR47" s="20"/>
    </row>
    <row r="48" spans="1:57" s="1" customFormat="1" ht="14.45" customHeight="1">
      <c r="B48" s="20"/>
      <c r="AR48" s="20"/>
    </row>
    <row r="49" spans="1:57" s="2" customFormat="1" ht="14.45" customHeight="1">
      <c r="B49" s="39"/>
      <c r="D49" s="40" t="s">
        <v>52</v>
      </c>
      <c r="E49" s="41"/>
      <c r="F49" s="41"/>
      <c r="G49" s="41"/>
      <c r="H49" s="41"/>
      <c r="I49" s="41"/>
      <c r="J49" s="41"/>
      <c r="K49" s="41"/>
      <c r="L49" s="41"/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0" t="s">
        <v>53</v>
      </c>
      <c r="AI49" s="41"/>
      <c r="AJ49" s="41"/>
      <c r="AK49" s="41"/>
      <c r="AL49" s="41"/>
      <c r="AM49" s="41"/>
      <c r="AN49" s="41"/>
      <c r="AO49" s="41"/>
      <c r="AR49" s="39"/>
    </row>
    <row r="50" spans="1:57" ht="11.25">
      <c r="B50" s="20"/>
      <c r="AR50" s="20"/>
    </row>
    <row r="51" spans="1:57" ht="11.25">
      <c r="B51" s="20"/>
      <c r="AR51" s="20"/>
    </row>
    <row r="52" spans="1:57" ht="11.25">
      <c r="B52" s="20"/>
      <c r="AR52" s="20"/>
    </row>
    <row r="53" spans="1:57" ht="11.25">
      <c r="B53" s="20"/>
      <c r="AR53" s="20"/>
    </row>
    <row r="54" spans="1:57" ht="11.25">
      <c r="B54" s="20"/>
      <c r="AR54" s="20"/>
    </row>
    <row r="55" spans="1:57" ht="11.25">
      <c r="B55" s="20"/>
      <c r="AR55" s="20"/>
    </row>
    <row r="56" spans="1:57" ht="11.25">
      <c r="B56" s="20"/>
      <c r="AR56" s="20"/>
    </row>
    <row r="57" spans="1:57" ht="11.25">
      <c r="B57" s="20"/>
      <c r="AR57" s="20"/>
    </row>
    <row r="58" spans="1:57" ht="11.25">
      <c r="B58" s="20"/>
      <c r="AR58" s="20"/>
    </row>
    <row r="59" spans="1:57" ht="11.25">
      <c r="B59" s="20"/>
      <c r="AR59" s="20"/>
    </row>
    <row r="60" spans="1:57" s="2" customFormat="1" ht="12.75">
      <c r="A60" s="29"/>
      <c r="B60" s="30"/>
      <c r="C60" s="29"/>
      <c r="D60" s="42" t="s">
        <v>54</v>
      </c>
      <c r="E60" s="32"/>
      <c r="F60" s="32"/>
      <c r="G60" s="32"/>
      <c r="H60" s="32"/>
      <c r="I60" s="32"/>
      <c r="J60" s="32"/>
      <c r="K60" s="32"/>
      <c r="L60" s="32"/>
      <c r="M60" s="32"/>
      <c r="N60" s="32"/>
      <c r="O60" s="32"/>
      <c r="P60" s="32"/>
      <c r="Q60" s="32"/>
      <c r="R60" s="32"/>
      <c r="S60" s="32"/>
      <c r="T60" s="32"/>
      <c r="U60" s="32"/>
      <c r="V60" s="42" t="s">
        <v>55</v>
      </c>
      <c r="W60" s="32"/>
      <c r="X60" s="32"/>
      <c r="Y60" s="32"/>
      <c r="Z60" s="32"/>
      <c r="AA60" s="32"/>
      <c r="AB60" s="32"/>
      <c r="AC60" s="32"/>
      <c r="AD60" s="32"/>
      <c r="AE60" s="32"/>
      <c r="AF60" s="32"/>
      <c r="AG60" s="32"/>
      <c r="AH60" s="42" t="s">
        <v>54</v>
      </c>
      <c r="AI60" s="32"/>
      <c r="AJ60" s="32"/>
      <c r="AK60" s="32"/>
      <c r="AL60" s="32"/>
      <c r="AM60" s="42" t="s">
        <v>55</v>
      </c>
      <c r="AN60" s="32"/>
      <c r="AO60" s="32"/>
      <c r="AP60" s="29"/>
      <c r="AQ60" s="29"/>
      <c r="AR60" s="30"/>
      <c r="BE60" s="29"/>
    </row>
    <row r="61" spans="1:57" ht="11.25">
      <c r="B61" s="20"/>
      <c r="AR61" s="20"/>
    </row>
    <row r="62" spans="1:57" ht="11.25">
      <c r="B62" s="20"/>
      <c r="AR62" s="20"/>
    </row>
    <row r="63" spans="1:57" ht="11.25">
      <c r="B63" s="20"/>
      <c r="AR63" s="20"/>
    </row>
    <row r="64" spans="1:57" s="2" customFormat="1" ht="12.75">
      <c r="A64" s="29"/>
      <c r="B64" s="30"/>
      <c r="C64" s="29"/>
      <c r="D64" s="40" t="s">
        <v>56</v>
      </c>
      <c r="E64" s="43"/>
      <c r="F64" s="43"/>
      <c r="G64" s="43"/>
      <c r="H64" s="43"/>
      <c r="I64" s="43"/>
      <c r="J64" s="43"/>
      <c r="K64" s="43"/>
      <c r="L64" s="43"/>
      <c r="M64" s="43"/>
      <c r="N64" s="43"/>
      <c r="O64" s="43"/>
      <c r="P64" s="43"/>
      <c r="Q64" s="43"/>
      <c r="R64" s="43"/>
      <c r="S64" s="43"/>
      <c r="T64" s="43"/>
      <c r="U64" s="43"/>
      <c r="V64" s="43"/>
      <c r="W64" s="43"/>
      <c r="X64" s="43"/>
      <c r="Y64" s="43"/>
      <c r="Z64" s="43"/>
      <c r="AA64" s="43"/>
      <c r="AB64" s="43"/>
      <c r="AC64" s="43"/>
      <c r="AD64" s="43"/>
      <c r="AE64" s="43"/>
      <c r="AF64" s="43"/>
      <c r="AG64" s="43"/>
      <c r="AH64" s="40" t="s">
        <v>57</v>
      </c>
      <c r="AI64" s="43"/>
      <c r="AJ64" s="43"/>
      <c r="AK64" s="43"/>
      <c r="AL64" s="43"/>
      <c r="AM64" s="43"/>
      <c r="AN64" s="43"/>
      <c r="AO64" s="43"/>
      <c r="AP64" s="29"/>
      <c r="AQ64" s="29"/>
      <c r="AR64" s="30"/>
      <c r="BE64" s="29"/>
    </row>
    <row r="65" spans="1:57" ht="11.25">
      <c r="B65" s="20"/>
      <c r="AR65" s="20"/>
    </row>
    <row r="66" spans="1:57" ht="11.25">
      <c r="B66" s="20"/>
      <c r="AR66" s="20"/>
    </row>
    <row r="67" spans="1:57" ht="11.25">
      <c r="B67" s="20"/>
      <c r="AR67" s="20"/>
    </row>
    <row r="68" spans="1:57" ht="11.25">
      <c r="B68" s="20"/>
      <c r="AR68" s="20"/>
    </row>
    <row r="69" spans="1:57" ht="11.25">
      <c r="B69" s="20"/>
      <c r="AR69" s="20"/>
    </row>
    <row r="70" spans="1:57" ht="11.25">
      <c r="B70" s="20"/>
      <c r="AR70" s="20"/>
    </row>
    <row r="71" spans="1:57" ht="11.25">
      <c r="B71" s="20"/>
      <c r="AR71" s="20"/>
    </row>
    <row r="72" spans="1:57" ht="11.25">
      <c r="B72" s="20"/>
      <c r="AR72" s="20"/>
    </row>
    <row r="73" spans="1:57" ht="11.25">
      <c r="B73" s="20"/>
      <c r="AR73" s="20"/>
    </row>
    <row r="74" spans="1:57" ht="11.25">
      <c r="B74" s="20"/>
      <c r="AR74" s="20"/>
    </row>
    <row r="75" spans="1:57" s="2" customFormat="1" ht="12.75">
      <c r="A75" s="29"/>
      <c r="B75" s="30"/>
      <c r="C75" s="29"/>
      <c r="D75" s="42" t="s">
        <v>54</v>
      </c>
      <c r="E75" s="32"/>
      <c r="F75" s="32"/>
      <c r="G75" s="32"/>
      <c r="H75" s="32"/>
      <c r="I75" s="32"/>
      <c r="J75" s="32"/>
      <c r="K75" s="32"/>
      <c r="L75" s="32"/>
      <c r="M75" s="32"/>
      <c r="N75" s="32"/>
      <c r="O75" s="32"/>
      <c r="P75" s="32"/>
      <c r="Q75" s="32"/>
      <c r="R75" s="32"/>
      <c r="S75" s="32"/>
      <c r="T75" s="32"/>
      <c r="U75" s="32"/>
      <c r="V75" s="42" t="s">
        <v>55</v>
      </c>
      <c r="W75" s="32"/>
      <c r="X75" s="32"/>
      <c r="Y75" s="32"/>
      <c r="Z75" s="32"/>
      <c r="AA75" s="32"/>
      <c r="AB75" s="32"/>
      <c r="AC75" s="32"/>
      <c r="AD75" s="32"/>
      <c r="AE75" s="32"/>
      <c r="AF75" s="32"/>
      <c r="AG75" s="32"/>
      <c r="AH75" s="42" t="s">
        <v>54</v>
      </c>
      <c r="AI75" s="32"/>
      <c r="AJ75" s="32"/>
      <c r="AK75" s="32"/>
      <c r="AL75" s="32"/>
      <c r="AM75" s="42" t="s">
        <v>55</v>
      </c>
      <c r="AN75" s="32"/>
      <c r="AO75" s="32"/>
      <c r="AP75" s="29"/>
      <c r="AQ75" s="29"/>
      <c r="AR75" s="30"/>
      <c r="BE75" s="29"/>
    </row>
    <row r="76" spans="1:57" s="2" customFormat="1" ht="11.25">
      <c r="A76" s="29"/>
      <c r="B76" s="30"/>
      <c r="C76" s="29"/>
      <c r="D76" s="29"/>
      <c r="E76" s="29"/>
      <c r="F76" s="29"/>
      <c r="G76" s="29"/>
      <c r="H76" s="29"/>
      <c r="I76" s="29"/>
      <c r="J76" s="29"/>
      <c r="K76" s="29"/>
      <c r="L76" s="29"/>
      <c r="M76" s="29"/>
      <c r="N76" s="29"/>
      <c r="O76" s="29"/>
      <c r="P76" s="29"/>
      <c r="Q76" s="29"/>
      <c r="R76" s="2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  <c r="AF76" s="29"/>
      <c r="AG76" s="29"/>
      <c r="AH76" s="29"/>
      <c r="AI76" s="29"/>
      <c r="AJ76" s="29"/>
      <c r="AK76" s="29"/>
      <c r="AL76" s="29"/>
      <c r="AM76" s="29"/>
      <c r="AN76" s="29"/>
      <c r="AO76" s="29"/>
      <c r="AP76" s="29"/>
      <c r="AQ76" s="29"/>
      <c r="AR76" s="30"/>
      <c r="BE76" s="29"/>
    </row>
    <row r="77" spans="1:57" s="2" customFormat="1" ht="6.9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45"/>
      <c r="M77" s="45"/>
      <c r="N77" s="45"/>
      <c r="O77" s="45"/>
      <c r="P77" s="45"/>
      <c r="Q77" s="45"/>
      <c r="R77" s="45"/>
      <c r="S77" s="45"/>
      <c r="T77" s="45"/>
      <c r="U77" s="45"/>
      <c r="V77" s="45"/>
      <c r="W77" s="45"/>
      <c r="X77" s="45"/>
      <c r="Y77" s="45"/>
      <c r="Z77" s="45"/>
      <c r="AA77" s="45"/>
      <c r="AB77" s="45"/>
      <c r="AC77" s="45"/>
      <c r="AD77" s="45"/>
      <c r="AE77" s="45"/>
      <c r="AF77" s="45"/>
      <c r="AG77" s="45"/>
      <c r="AH77" s="45"/>
      <c r="AI77" s="45"/>
      <c r="AJ77" s="45"/>
      <c r="AK77" s="45"/>
      <c r="AL77" s="45"/>
      <c r="AM77" s="45"/>
      <c r="AN77" s="45"/>
      <c r="AO77" s="45"/>
      <c r="AP77" s="45"/>
      <c r="AQ77" s="45"/>
      <c r="AR77" s="30"/>
      <c r="BE77" s="29"/>
    </row>
    <row r="81" spans="1:9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47"/>
      <c r="M81" s="47"/>
      <c r="N81" s="47"/>
      <c r="O81" s="47"/>
      <c r="P81" s="47"/>
      <c r="Q81" s="47"/>
      <c r="R81" s="47"/>
      <c r="S81" s="47"/>
      <c r="T81" s="47"/>
      <c r="U81" s="47"/>
      <c r="V81" s="4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47"/>
      <c r="AO81" s="47"/>
      <c r="AP81" s="47"/>
      <c r="AQ81" s="47"/>
      <c r="AR81" s="30"/>
      <c r="BE81" s="29"/>
    </row>
    <row r="82" spans="1:91" s="2" customFormat="1" ht="24.95" customHeight="1">
      <c r="A82" s="29"/>
      <c r="B82" s="30"/>
      <c r="C82" s="21" t="s">
        <v>58</v>
      </c>
      <c r="D82" s="29"/>
      <c r="E82" s="29"/>
      <c r="F82" s="29"/>
      <c r="G82" s="29"/>
      <c r="H82" s="29"/>
      <c r="I82" s="29"/>
      <c r="J82" s="29"/>
      <c r="K82" s="29"/>
      <c r="L82" s="29"/>
      <c r="M82" s="29"/>
      <c r="N82" s="29"/>
      <c r="O82" s="29"/>
      <c r="P82" s="29"/>
      <c r="Q82" s="29"/>
      <c r="R82" s="2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  <c r="AF82" s="29"/>
      <c r="AG82" s="29"/>
      <c r="AH82" s="29"/>
      <c r="AI82" s="29"/>
      <c r="AJ82" s="29"/>
      <c r="AK82" s="29"/>
      <c r="AL82" s="29"/>
      <c r="AM82" s="29"/>
      <c r="AN82" s="29"/>
      <c r="AO82" s="29"/>
      <c r="AP82" s="29"/>
      <c r="AQ82" s="29"/>
      <c r="AR82" s="30"/>
      <c r="BE82" s="29"/>
    </row>
    <row r="83" spans="1:9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29"/>
      <c r="M83" s="29"/>
      <c r="N83" s="29"/>
      <c r="O83" s="29"/>
      <c r="P83" s="29"/>
      <c r="Q83" s="29"/>
      <c r="R83" s="2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  <c r="AF83" s="29"/>
      <c r="AG83" s="29"/>
      <c r="AH83" s="29"/>
      <c r="AI83" s="29"/>
      <c r="AJ83" s="29"/>
      <c r="AK83" s="29"/>
      <c r="AL83" s="29"/>
      <c r="AM83" s="29"/>
      <c r="AN83" s="29"/>
      <c r="AO83" s="29"/>
      <c r="AP83" s="29"/>
      <c r="AQ83" s="29"/>
      <c r="AR83" s="30"/>
      <c r="BE83" s="29"/>
    </row>
    <row r="84" spans="1:91" s="4" customFormat="1" ht="12" customHeight="1">
      <c r="B84" s="48"/>
      <c r="C84" s="26" t="s">
        <v>12</v>
      </c>
      <c r="L84" s="4" t="str">
        <f>K5</f>
        <v>20180121-C</v>
      </c>
      <c r="AR84" s="48"/>
    </row>
    <row r="85" spans="1:91" s="5" customFormat="1" ht="36.950000000000003" customHeight="1">
      <c r="B85" s="49"/>
      <c r="C85" s="50" t="s">
        <v>14</v>
      </c>
      <c r="L85" s="192" t="str">
        <f>K6</f>
        <v>Kosmonosy, obnova vodovodu a kanalizace - 2. etapa - část C</v>
      </c>
      <c r="M85" s="193"/>
      <c r="N85" s="193"/>
      <c r="O85" s="193"/>
      <c r="P85" s="193"/>
      <c r="Q85" s="193"/>
      <c r="R85" s="193"/>
      <c r="S85" s="193"/>
      <c r="T85" s="193"/>
      <c r="U85" s="193"/>
      <c r="V85" s="193"/>
      <c r="W85" s="193"/>
      <c r="X85" s="193"/>
      <c r="Y85" s="193"/>
      <c r="Z85" s="193"/>
      <c r="AA85" s="193"/>
      <c r="AB85" s="193"/>
      <c r="AC85" s="193"/>
      <c r="AD85" s="193"/>
      <c r="AE85" s="193"/>
      <c r="AF85" s="193"/>
      <c r="AG85" s="193"/>
      <c r="AH85" s="193"/>
      <c r="AI85" s="193"/>
      <c r="AJ85" s="193"/>
      <c r="AK85" s="193"/>
      <c r="AL85" s="193"/>
      <c r="AM85" s="193"/>
      <c r="AN85" s="193"/>
      <c r="AO85" s="193"/>
      <c r="AR85" s="49"/>
    </row>
    <row r="86" spans="1:91" s="2" customFormat="1" ht="6.95" customHeight="1">
      <c r="A86" s="29"/>
      <c r="B86" s="30"/>
      <c r="C86" s="29"/>
      <c r="D86" s="29"/>
      <c r="E86" s="29"/>
      <c r="F86" s="29"/>
      <c r="G86" s="29"/>
      <c r="H86" s="29"/>
      <c r="I86" s="29"/>
      <c r="J86" s="29"/>
      <c r="K86" s="29"/>
      <c r="L86" s="29"/>
      <c r="M86" s="29"/>
      <c r="N86" s="29"/>
      <c r="O86" s="29"/>
      <c r="P86" s="29"/>
      <c r="Q86" s="29"/>
      <c r="R86" s="29"/>
      <c r="S86" s="29"/>
      <c r="T86" s="29"/>
      <c r="U86" s="29"/>
      <c r="V86" s="29"/>
      <c r="W86" s="29"/>
      <c r="X86" s="29"/>
      <c r="Y86" s="29"/>
      <c r="Z86" s="29"/>
      <c r="AA86" s="29"/>
      <c r="AB86" s="29"/>
      <c r="AC86" s="29"/>
      <c r="AD86" s="29"/>
      <c r="AE86" s="29"/>
      <c r="AF86" s="29"/>
      <c r="AG86" s="29"/>
      <c r="AH86" s="29"/>
      <c r="AI86" s="29"/>
      <c r="AJ86" s="29"/>
      <c r="AK86" s="29"/>
      <c r="AL86" s="29"/>
      <c r="AM86" s="29"/>
      <c r="AN86" s="29"/>
      <c r="AO86" s="29"/>
      <c r="AP86" s="29"/>
      <c r="AQ86" s="29"/>
      <c r="AR86" s="30"/>
      <c r="BE86" s="29"/>
    </row>
    <row r="87" spans="1:91" s="2" customFormat="1" ht="12" customHeight="1">
      <c r="A87" s="29"/>
      <c r="B87" s="30"/>
      <c r="C87" s="26" t="s">
        <v>18</v>
      </c>
      <c r="D87" s="29"/>
      <c r="E87" s="29"/>
      <c r="F87" s="29"/>
      <c r="G87" s="29"/>
      <c r="H87" s="29"/>
      <c r="I87" s="29"/>
      <c r="J87" s="29"/>
      <c r="K87" s="29"/>
      <c r="L87" s="51" t="str">
        <f>IF(K8="","",K8)</f>
        <v>Kosmonosy</v>
      </c>
      <c r="M87" s="29"/>
      <c r="N87" s="29"/>
      <c r="O87" s="29"/>
      <c r="P87" s="29"/>
      <c r="Q87" s="29"/>
      <c r="R87" s="2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  <c r="AF87" s="29"/>
      <c r="AG87" s="29"/>
      <c r="AH87" s="29"/>
      <c r="AI87" s="26" t="s">
        <v>20</v>
      </c>
      <c r="AJ87" s="29"/>
      <c r="AK87" s="29"/>
      <c r="AL87" s="29"/>
      <c r="AM87" s="194" t="str">
        <f>IF(AN8= "","",AN8)</f>
        <v>29. 10. 2020</v>
      </c>
      <c r="AN87" s="194"/>
      <c r="AO87" s="29"/>
      <c r="AP87" s="29"/>
      <c r="AQ87" s="29"/>
      <c r="AR87" s="30"/>
      <c r="BE87" s="29"/>
    </row>
    <row r="88" spans="1:91" s="2" customFormat="1" ht="6.95" customHeight="1">
      <c r="A88" s="29"/>
      <c r="B88" s="30"/>
      <c r="C88" s="29"/>
      <c r="D88" s="29"/>
      <c r="E88" s="29"/>
      <c r="F88" s="29"/>
      <c r="G88" s="29"/>
      <c r="H88" s="29"/>
      <c r="I88" s="29"/>
      <c r="J88" s="29"/>
      <c r="K88" s="29"/>
      <c r="L88" s="29"/>
      <c r="M88" s="29"/>
      <c r="N88" s="29"/>
      <c r="O88" s="29"/>
      <c r="P88" s="29"/>
      <c r="Q88" s="29"/>
      <c r="R88" s="2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  <c r="AF88" s="29"/>
      <c r="AG88" s="29"/>
      <c r="AH88" s="29"/>
      <c r="AI88" s="29"/>
      <c r="AJ88" s="29"/>
      <c r="AK88" s="29"/>
      <c r="AL88" s="29"/>
      <c r="AM88" s="29"/>
      <c r="AN88" s="29"/>
      <c r="AO88" s="29"/>
      <c r="AP88" s="29"/>
      <c r="AQ88" s="29"/>
      <c r="AR88" s="30"/>
      <c r="BE88" s="29"/>
    </row>
    <row r="89" spans="1:91" s="2" customFormat="1" ht="15.2" customHeight="1">
      <c r="A89" s="29"/>
      <c r="B89" s="30"/>
      <c r="C89" s="26" t="s">
        <v>22</v>
      </c>
      <c r="D89" s="29"/>
      <c r="E89" s="29"/>
      <c r="F89" s="29"/>
      <c r="G89" s="29"/>
      <c r="H89" s="29"/>
      <c r="I89" s="29"/>
      <c r="J89" s="29"/>
      <c r="K89" s="29"/>
      <c r="L89" s="4" t="str">
        <f>IF(E11= "","",E11)</f>
        <v>Vodovody a kanalizace Mladá Boleslav, a.s.</v>
      </c>
      <c r="M89" s="29"/>
      <c r="N89" s="29"/>
      <c r="O89" s="29"/>
      <c r="P89" s="29"/>
      <c r="Q89" s="29"/>
      <c r="R89" s="2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  <c r="AF89" s="29"/>
      <c r="AG89" s="29"/>
      <c r="AH89" s="29"/>
      <c r="AI89" s="26" t="s">
        <v>30</v>
      </c>
      <c r="AJ89" s="29"/>
      <c r="AK89" s="29"/>
      <c r="AL89" s="29"/>
      <c r="AM89" s="195" t="str">
        <f>IF(E17="","",E17)</f>
        <v>ŠINDLAR s.r.o.</v>
      </c>
      <c r="AN89" s="196"/>
      <c r="AO89" s="196"/>
      <c r="AP89" s="196"/>
      <c r="AQ89" s="29"/>
      <c r="AR89" s="30"/>
      <c r="AS89" s="197" t="s">
        <v>59</v>
      </c>
      <c r="AT89" s="198"/>
      <c r="AU89" s="53"/>
      <c r="AV89" s="53"/>
      <c r="AW89" s="53"/>
      <c r="AX89" s="53"/>
      <c r="AY89" s="53"/>
      <c r="AZ89" s="53"/>
      <c r="BA89" s="53"/>
      <c r="BB89" s="53"/>
      <c r="BC89" s="53"/>
      <c r="BD89" s="54"/>
      <c r="BE89" s="29"/>
    </row>
    <row r="90" spans="1:91" s="2" customFormat="1" ht="15.2" customHeight="1">
      <c r="A90" s="29"/>
      <c r="B90" s="30"/>
      <c r="C90" s="26" t="s">
        <v>28</v>
      </c>
      <c r="D90" s="29"/>
      <c r="E90" s="29"/>
      <c r="F90" s="29"/>
      <c r="G90" s="29"/>
      <c r="H90" s="29"/>
      <c r="I90" s="29"/>
      <c r="J90" s="29"/>
      <c r="K90" s="29"/>
      <c r="L90" s="4" t="str">
        <f>IF(E14="","",E14)</f>
        <v>Dle výběrového řízení</v>
      </c>
      <c r="M90" s="29"/>
      <c r="N90" s="29"/>
      <c r="O90" s="29"/>
      <c r="P90" s="29"/>
      <c r="Q90" s="29"/>
      <c r="R90" s="2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  <c r="AF90" s="29"/>
      <c r="AG90" s="29"/>
      <c r="AH90" s="29"/>
      <c r="AI90" s="26" t="s">
        <v>35</v>
      </c>
      <c r="AJ90" s="29"/>
      <c r="AK90" s="29"/>
      <c r="AL90" s="29"/>
      <c r="AM90" s="195" t="str">
        <f>IF(E20="","",E20)</f>
        <v>Roman Bárta</v>
      </c>
      <c r="AN90" s="196"/>
      <c r="AO90" s="196"/>
      <c r="AP90" s="196"/>
      <c r="AQ90" s="29"/>
      <c r="AR90" s="30"/>
      <c r="AS90" s="199"/>
      <c r="AT90" s="200"/>
      <c r="AU90" s="55"/>
      <c r="AV90" s="55"/>
      <c r="AW90" s="55"/>
      <c r="AX90" s="55"/>
      <c r="AY90" s="55"/>
      <c r="AZ90" s="55"/>
      <c r="BA90" s="55"/>
      <c r="BB90" s="55"/>
      <c r="BC90" s="55"/>
      <c r="BD90" s="56"/>
      <c r="BE90" s="29"/>
    </row>
    <row r="91" spans="1:91" s="2" customFormat="1" ht="10.9" customHeight="1">
      <c r="A91" s="29"/>
      <c r="B91" s="30"/>
      <c r="C91" s="29"/>
      <c r="D91" s="29"/>
      <c r="E91" s="29"/>
      <c r="F91" s="29"/>
      <c r="G91" s="29"/>
      <c r="H91" s="29"/>
      <c r="I91" s="29"/>
      <c r="J91" s="29"/>
      <c r="K91" s="29"/>
      <c r="L91" s="29"/>
      <c r="M91" s="29"/>
      <c r="N91" s="29"/>
      <c r="O91" s="29"/>
      <c r="P91" s="29"/>
      <c r="Q91" s="29"/>
      <c r="R91" s="2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  <c r="AF91" s="29"/>
      <c r="AG91" s="29"/>
      <c r="AH91" s="29"/>
      <c r="AI91" s="29"/>
      <c r="AJ91" s="29"/>
      <c r="AK91" s="29"/>
      <c r="AL91" s="29"/>
      <c r="AM91" s="29"/>
      <c r="AN91" s="29"/>
      <c r="AO91" s="29"/>
      <c r="AP91" s="29"/>
      <c r="AQ91" s="29"/>
      <c r="AR91" s="30"/>
      <c r="AS91" s="199"/>
      <c r="AT91" s="200"/>
      <c r="AU91" s="55"/>
      <c r="AV91" s="55"/>
      <c r="AW91" s="55"/>
      <c r="AX91" s="55"/>
      <c r="AY91" s="55"/>
      <c r="AZ91" s="55"/>
      <c r="BA91" s="55"/>
      <c r="BB91" s="55"/>
      <c r="BC91" s="55"/>
      <c r="BD91" s="56"/>
      <c r="BE91" s="29"/>
    </row>
    <row r="92" spans="1:91" s="2" customFormat="1" ht="29.25" customHeight="1">
      <c r="A92" s="29"/>
      <c r="B92" s="30"/>
      <c r="C92" s="201" t="s">
        <v>60</v>
      </c>
      <c r="D92" s="202"/>
      <c r="E92" s="202"/>
      <c r="F92" s="202"/>
      <c r="G92" s="202"/>
      <c r="H92" s="57"/>
      <c r="I92" s="203" t="s">
        <v>61</v>
      </c>
      <c r="J92" s="202"/>
      <c r="K92" s="202"/>
      <c r="L92" s="202"/>
      <c r="M92" s="202"/>
      <c r="N92" s="202"/>
      <c r="O92" s="202"/>
      <c r="P92" s="202"/>
      <c r="Q92" s="202"/>
      <c r="R92" s="202"/>
      <c r="S92" s="202"/>
      <c r="T92" s="202"/>
      <c r="U92" s="202"/>
      <c r="V92" s="202"/>
      <c r="W92" s="202"/>
      <c r="X92" s="202"/>
      <c r="Y92" s="202"/>
      <c r="Z92" s="202"/>
      <c r="AA92" s="202"/>
      <c r="AB92" s="202"/>
      <c r="AC92" s="202"/>
      <c r="AD92" s="202"/>
      <c r="AE92" s="202"/>
      <c r="AF92" s="202"/>
      <c r="AG92" s="205" t="s">
        <v>62</v>
      </c>
      <c r="AH92" s="202"/>
      <c r="AI92" s="202"/>
      <c r="AJ92" s="202"/>
      <c r="AK92" s="202"/>
      <c r="AL92" s="202"/>
      <c r="AM92" s="202"/>
      <c r="AN92" s="203" t="s">
        <v>63</v>
      </c>
      <c r="AO92" s="202"/>
      <c r="AP92" s="204"/>
      <c r="AQ92" s="58" t="s">
        <v>64</v>
      </c>
      <c r="AR92" s="30"/>
      <c r="AS92" s="59" t="s">
        <v>65</v>
      </c>
      <c r="AT92" s="60" t="s">
        <v>66</v>
      </c>
      <c r="AU92" s="60" t="s">
        <v>67</v>
      </c>
      <c r="AV92" s="60" t="s">
        <v>68</v>
      </c>
      <c r="AW92" s="60" t="s">
        <v>69</v>
      </c>
      <c r="AX92" s="60" t="s">
        <v>70</v>
      </c>
      <c r="AY92" s="60" t="s">
        <v>71</v>
      </c>
      <c r="AZ92" s="60" t="s">
        <v>72</v>
      </c>
      <c r="BA92" s="60" t="s">
        <v>73</v>
      </c>
      <c r="BB92" s="60" t="s">
        <v>74</v>
      </c>
      <c r="BC92" s="60" t="s">
        <v>75</v>
      </c>
      <c r="BD92" s="61" t="s">
        <v>76</v>
      </c>
      <c r="BE92" s="29"/>
    </row>
    <row r="93" spans="1:91" s="2" customFormat="1" ht="10.9" customHeight="1">
      <c r="A93" s="29"/>
      <c r="B93" s="30"/>
      <c r="C93" s="29"/>
      <c r="D93" s="29"/>
      <c r="E93" s="29"/>
      <c r="F93" s="29"/>
      <c r="G93" s="29"/>
      <c r="H93" s="29"/>
      <c r="I93" s="29"/>
      <c r="J93" s="29"/>
      <c r="K93" s="29"/>
      <c r="L93" s="29"/>
      <c r="M93" s="29"/>
      <c r="N93" s="29"/>
      <c r="O93" s="29"/>
      <c r="P93" s="29"/>
      <c r="Q93" s="29"/>
      <c r="R93" s="2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  <c r="AF93" s="29"/>
      <c r="AG93" s="29"/>
      <c r="AH93" s="29"/>
      <c r="AI93" s="29"/>
      <c r="AJ93" s="29"/>
      <c r="AK93" s="29"/>
      <c r="AL93" s="29"/>
      <c r="AM93" s="29"/>
      <c r="AN93" s="29"/>
      <c r="AO93" s="29"/>
      <c r="AP93" s="29"/>
      <c r="AQ93" s="29"/>
      <c r="AR93" s="30"/>
      <c r="AS93" s="62"/>
      <c r="AT93" s="63"/>
      <c r="AU93" s="63"/>
      <c r="AV93" s="63"/>
      <c r="AW93" s="63"/>
      <c r="AX93" s="63"/>
      <c r="AY93" s="63"/>
      <c r="AZ93" s="63"/>
      <c r="BA93" s="63"/>
      <c r="BB93" s="63"/>
      <c r="BC93" s="63"/>
      <c r="BD93" s="64"/>
      <c r="BE93" s="29"/>
    </row>
    <row r="94" spans="1:91" s="6" customFormat="1" ht="32.450000000000003" customHeight="1">
      <c r="B94" s="65"/>
      <c r="C94" s="66" t="s">
        <v>77</v>
      </c>
      <c r="D94" s="67"/>
      <c r="E94" s="67"/>
      <c r="F94" s="67"/>
      <c r="G94" s="67"/>
      <c r="H94" s="67"/>
      <c r="I94" s="67"/>
      <c r="J94" s="67"/>
      <c r="K94" s="67"/>
      <c r="L94" s="67"/>
      <c r="M94" s="67"/>
      <c r="N94" s="67"/>
      <c r="O94" s="67"/>
      <c r="P94" s="67"/>
      <c r="Q94" s="67"/>
      <c r="R94" s="67"/>
      <c r="S94" s="67"/>
      <c r="T94" s="67"/>
      <c r="U94" s="67"/>
      <c r="V94" s="67"/>
      <c r="W94" s="67"/>
      <c r="X94" s="67"/>
      <c r="Y94" s="67"/>
      <c r="Z94" s="67"/>
      <c r="AA94" s="67"/>
      <c r="AB94" s="67"/>
      <c r="AC94" s="67"/>
      <c r="AD94" s="67"/>
      <c r="AE94" s="67"/>
      <c r="AF94" s="67"/>
      <c r="AG94" s="213">
        <f>ROUND(AG95+AG98+AG102,2)</f>
        <v>0</v>
      </c>
      <c r="AH94" s="213"/>
      <c r="AI94" s="213"/>
      <c r="AJ94" s="213"/>
      <c r="AK94" s="213"/>
      <c r="AL94" s="213"/>
      <c r="AM94" s="213"/>
      <c r="AN94" s="214">
        <f>AG94*1.21</f>
        <v>0</v>
      </c>
      <c r="AO94" s="214"/>
      <c r="AP94" s="214"/>
      <c r="AQ94" s="69" t="s">
        <v>1</v>
      </c>
      <c r="AR94" s="65"/>
      <c r="AS94" s="70">
        <f>ROUND(AS95+AS98,2)</f>
        <v>0</v>
      </c>
      <c r="AT94" s="71">
        <f t="shared" ref="AT94:AT101" si="0">ROUND(SUM(AV94:AW94),2)</f>
        <v>0</v>
      </c>
      <c r="AU94" s="72">
        <f>ROUND(AU95+AU98,5)</f>
        <v>1067.4576500000001</v>
      </c>
      <c r="AV94" s="71">
        <f>ROUND(AZ94*L29,2)</f>
        <v>0</v>
      </c>
      <c r="AW94" s="71">
        <f>ROUND(BA94*L30,2)</f>
        <v>0</v>
      </c>
      <c r="AX94" s="71">
        <f>ROUND(BB94*L29,2)</f>
        <v>0</v>
      </c>
      <c r="AY94" s="71">
        <f>ROUND(BC94*L30,2)</f>
        <v>0</v>
      </c>
      <c r="AZ94" s="71">
        <f>ROUND(AZ95+AZ98,2)</f>
        <v>0</v>
      </c>
      <c r="BA94" s="71">
        <f>ROUND(BA95+BA98,2)</f>
        <v>0</v>
      </c>
      <c r="BB94" s="71">
        <f>ROUND(BB95+BB98,2)</f>
        <v>0</v>
      </c>
      <c r="BC94" s="71">
        <f>ROUND(BC95+BC98,2)</f>
        <v>0</v>
      </c>
      <c r="BD94" s="73">
        <f>ROUND(BD95+BD98,2)</f>
        <v>0</v>
      </c>
      <c r="BS94" s="74" t="s">
        <v>78</v>
      </c>
      <c r="BT94" s="74" t="s">
        <v>79</v>
      </c>
      <c r="BU94" s="75" t="s">
        <v>80</v>
      </c>
      <c r="BV94" s="74" t="s">
        <v>81</v>
      </c>
      <c r="BW94" s="74" t="s">
        <v>4</v>
      </c>
      <c r="BX94" s="74" t="s">
        <v>82</v>
      </c>
      <c r="CL94" s="74" t="s">
        <v>1</v>
      </c>
    </row>
    <row r="95" spans="1:91" s="7" customFormat="1" ht="16.5" customHeight="1">
      <c r="B95" s="76"/>
      <c r="C95" s="77"/>
      <c r="D95" s="208" t="s">
        <v>83</v>
      </c>
      <c r="E95" s="208"/>
      <c r="F95" s="208"/>
      <c r="G95" s="208"/>
      <c r="H95" s="208"/>
      <c r="I95" s="78"/>
      <c r="J95" s="208" t="s">
        <v>84</v>
      </c>
      <c r="K95" s="208"/>
      <c r="L95" s="208"/>
      <c r="M95" s="208"/>
      <c r="N95" s="208"/>
      <c r="O95" s="208"/>
      <c r="P95" s="208"/>
      <c r="Q95" s="208"/>
      <c r="R95" s="208"/>
      <c r="S95" s="208"/>
      <c r="T95" s="208"/>
      <c r="U95" s="208"/>
      <c r="V95" s="208"/>
      <c r="W95" s="208"/>
      <c r="X95" s="208"/>
      <c r="Y95" s="208"/>
      <c r="Z95" s="208"/>
      <c r="AA95" s="208"/>
      <c r="AB95" s="208"/>
      <c r="AC95" s="208"/>
      <c r="AD95" s="208"/>
      <c r="AE95" s="208"/>
      <c r="AF95" s="208"/>
      <c r="AG95" s="209">
        <f>ROUND(SUM(AG96:AG97),2)</f>
        <v>0</v>
      </c>
      <c r="AH95" s="207"/>
      <c r="AI95" s="207"/>
      <c r="AJ95" s="207"/>
      <c r="AK95" s="207"/>
      <c r="AL95" s="207"/>
      <c r="AM95" s="207"/>
      <c r="AN95" s="206">
        <f t="shared" ref="AN94:AN101" si="1">SUM(AG95,AT95)</f>
        <v>0</v>
      </c>
      <c r="AO95" s="207"/>
      <c r="AP95" s="207"/>
      <c r="AQ95" s="79" t="s">
        <v>85</v>
      </c>
      <c r="AR95" s="76"/>
      <c r="AS95" s="80">
        <f>ROUND(SUM(AS96:AS97),2)</f>
        <v>0</v>
      </c>
      <c r="AT95" s="81">
        <f t="shared" si="0"/>
        <v>0</v>
      </c>
      <c r="AU95" s="82">
        <f>ROUND(SUM(AU96:AU97),5)</f>
        <v>269.96384999999998</v>
      </c>
      <c r="AV95" s="81">
        <f>ROUND(AZ95*L29,2)</f>
        <v>0</v>
      </c>
      <c r="AW95" s="81">
        <f>ROUND(BA95*L30,2)</f>
        <v>0</v>
      </c>
      <c r="AX95" s="81">
        <f>ROUND(BB95*L29,2)</f>
        <v>0</v>
      </c>
      <c r="AY95" s="81">
        <f>ROUND(BC95*L30,2)</f>
        <v>0</v>
      </c>
      <c r="AZ95" s="81">
        <f>ROUND(SUM(AZ96:AZ97),2)</f>
        <v>0</v>
      </c>
      <c r="BA95" s="81">
        <f>ROUND(SUM(BA96:BA97),2)</f>
        <v>0</v>
      </c>
      <c r="BB95" s="81">
        <f>ROUND(SUM(BB96:BB97),2)</f>
        <v>0</v>
      </c>
      <c r="BC95" s="81">
        <f>ROUND(SUM(BC96:BC97),2)</f>
        <v>0</v>
      </c>
      <c r="BD95" s="83">
        <f>ROUND(SUM(BD96:BD97),2)</f>
        <v>0</v>
      </c>
      <c r="BS95" s="84" t="s">
        <v>78</v>
      </c>
      <c r="BT95" s="84" t="s">
        <v>86</v>
      </c>
      <c r="BU95" s="84" t="s">
        <v>80</v>
      </c>
      <c r="BV95" s="84" t="s">
        <v>81</v>
      </c>
      <c r="BW95" s="84" t="s">
        <v>87</v>
      </c>
      <c r="BX95" s="84" t="s">
        <v>4</v>
      </c>
      <c r="CL95" s="84" t="s">
        <v>1</v>
      </c>
      <c r="CM95" s="84" t="s">
        <v>88</v>
      </c>
    </row>
    <row r="96" spans="1:91" s="4" customFormat="1" ht="16.5" customHeight="1">
      <c r="A96" s="85" t="s">
        <v>89</v>
      </c>
      <c r="B96" s="48"/>
      <c r="C96" s="10"/>
      <c r="D96" s="10"/>
      <c r="E96" s="210" t="s">
        <v>90</v>
      </c>
      <c r="F96" s="210"/>
      <c r="G96" s="210"/>
      <c r="H96" s="210"/>
      <c r="I96" s="210"/>
      <c r="J96" s="10"/>
      <c r="K96" s="210" t="s">
        <v>91</v>
      </c>
      <c r="L96" s="210"/>
      <c r="M96" s="210"/>
      <c r="N96" s="210"/>
      <c r="O96" s="210"/>
      <c r="P96" s="210"/>
      <c r="Q96" s="210"/>
      <c r="R96" s="210"/>
      <c r="S96" s="210"/>
      <c r="T96" s="210"/>
      <c r="U96" s="210"/>
      <c r="V96" s="210"/>
      <c r="W96" s="210"/>
      <c r="X96" s="210"/>
      <c r="Y96" s="210"/>
      <c r="Z96" s="210"/>
      <c r="AA96" s="210"/>
      <c r="AB96" s="210"/>
      <c r="AC96" s="210"/>
      <c r="AD96" s="210"/>
      <c r="AE96" s="210"/>
      <c r="AF96" s="210"/>
      <c r="AG96" s="211">
        <f>'SO 4.1 - Lokální opravy k...'!J32</f>
        <v>0</v>
      </c>
      <c r="AH96" s="212"/>
      <c r="AI96" s="212"/>
      <c r="AJ96" s="212"/>
      <c r="AK96" s="212"/>
      <c r="AL96" s="212"/>
      <c r="AM96" s="212"/>
      <c r="AN96" s="211">
        <f t="shared" si="1"/>
        <v>0</v>
      </c>
      <c r="AO96" s="212"/>
      <c r="AP96" s="212"/>
      <c r="AQ96" s="86" t="s">
        <v>92</v>
      </c>
      <c r="AR96" s="48"/>
      <c r="AS96" s="87">
        <v>0</v>
      </c>
      <c r="AT96" s="88">
        <f t="shared" si="0"/>
        <v>0</v>
      </c>
      <c r="AU96" s="89">
        <f>'SO 4.1 - Lokální opravy k...'!P130</f>
        <v>86.837852000000012</v>
      </c>
      <c r="AV96" s="88">
        <f>'SO 4.1 - Lokální opravy k...'!J35</f>
        <v>0</v>
      </c>
      <c r="AW96" s="88">
        <f>'SO 4.1 - Lokální opravy k...'!J36</f>
        <v>0</v>
      </c>
      <c r="AX96" s="88">
        <f>'SO 4.1 - Lokální opravy k...'!J37</f>
        <v>0</v>
      </c>
      <c r="AY96" s="88">
        <f>'SO 4.1 - Lokální opravy k...'!J38</f>
        <v>0</v>
      </c>
      <c r="AZ96" s="88">
        <f>'SO 4.1 - Lokální opravy k...'!F35</f>
        <v>0</v>
      </c>
      <c r="BA96" s="88">
        <f>'SO 4.1 - Lokální opravy k...'!F36</f>
        <v>0</v>
      </c>
      <c r="BB96" s="88">
        <f>'SO 4.1 - Lokální opravy k...'!F37</f>
        <v>0</v>
      </c>
      <c r="BC96" s="88">
        <f>'SO 4.1 - Lokální opravy k...'!F38</f>
        <v>0</v>
      </c>
      <c r="BD96" s="90">
        <f>'SO 4.1 - Lokální opravy k...'!F39</f>
        <v>0</v>
      </c>
      <c r="BT96" s="24" t="s">
        <v>88</v>
      </c>
      <c r="BV96" s="24" t="s">
        <v>81</v>
      </c>
      <c r="BW96" s="24" t="s">
        <v>93</v>
      </c>
      <c r="BX96" s="24" t="s">
        <v>87</v>
      </c>
      <c r="CL96" s="24" t="s">
        <v>1</v>
      </c>
    </row>
    <row r="97" spans="1:91" s="4" customFormat="1" ht="16.5" customHeight="1">
      <c r="A97" s="85" t="s">
        <v>89</v>
      </c>
      <c r="B97" s="48"/>
      <c r="C97" s="10"/>
      <c r="D97" s="10"/>
      <c r="E97" s="210" t="s">
        <v>94</v>
      </c>
      <c r="F97" s="210"/>
      <c r="G97" s="210"/>
      <c r="H97" s="210"/>
      <c r="I97" s="210"/>
      <c r="J97" s="10"/>
      <c r="K97" s="210" t="s">
        <v>95</v>
      </c>
      <c r="L97" s="210"/>
      <c r="M97" s="210"/>
      <c r="N97" s="210"/>
      <c r="O97" s="210"/>
      <c r="P97" s="210"/>
      <c r="Q97" s="210"/>
      <c r="R97" s="210"/>
      <c r="S97" s="210"/>
      <c r="T97" s="210"/>
      <c r="U97" s="210"/>
      <c r="V97" s="210"/>
      <c r="W97" s="210"/>
      <c r="X97" s="210"/>
      <c r="Y97" s="210"/>
      <c r="Z97" s="210"/>
      <c r="AA97" s="210"/>
      <c r="AB97" s="210"/>
      <c r="AC97" s="210"/>
      <c r="AD97" s="210"/>
      <c r="AE97" s="210"/>
      <c r="AF97" s="210"/>
      <c r="AG97" s="211">
        <f>'SO 4.2. - Stoka E '!J32</f>
        <v>0</v>
      </c>
      <c r="AH97" s="212"/>
      <c r="AI97" s="212"/>
      <c r="AJ97" s="212"/>
      <c r="AK97" s="212"/>
      <c r="AL97" s="212"/>
      <c r="AM97" s="212"/>
      <c r="AN97" s="211">
        <f t="shared" si="1"/>
        <v>0</v>
      </c>
      <c r="AO97" s="212"/>
      <c r="AP97" s="212"/>
      <c r="AQ97" s="86" t="s">
        <v>92</v>
      </c>
      <c r="AR97" s="48"/>
      <c r="AS97" s="87">
        <v>0</v>
      </c>
      <c r="AT97" s="88">
        <f t="shared" si="0"/>
        <v>0</v>
      </c>
      <c r="AU97" s="89">
        <f>'SO 4.2. - Stoka E '!P131</f>
        <v>183.12599500000002</v>
      </c>
      <c r="AV97" s="88">
        <f>'SO 4.2. - Stoka E '!J35</f>
        <v>0</v>
      </c>
      <c r="AW97" s="88">
        <f>'SO 4.2. - Stoka E '!J36</f>
        <v>0</v>
      </c>
      <c r="AX97" s="88">
        <f>'SO 4.2. - Stoka E '!J37</f>
        <v>0</v>
      </c>
      <c r="AY97" s="88">
        <f>'SO 4.2. - Stoka E '!J38</f>
        <v>0</v>
      </c>
      <c r="AZ97" s="88">
        <f>'SO 4.2. - Stoka E '!F35</f>
        <v>0</v>
      </c>
      <c r="BA97" s="88">
        <f>'SO 4.2. - Stoka E '!F36</f>
        <v>0</v>
      </c>
      <c r="BB97" s="88">
        <f>'SO 4.2. - Stoka E '!F37</f>
        <v>0</v>
      </c>
      <c r="BC97" s="88">
        <f>'SO 4.2. - Stoka E '!F38</f>
        <v>0</v>
      </c>
      <c r="BD97" s="90">
        <f>'SO 4.2. - Stoka E '!F39</f>
        <v>0</v>
      </c>
      <c r="BT97" s="24" t="s">
        <v>88</v>
      </c>
      <c r="BV97" s="24" t="s">
        <v>81</v>
      </c>
      <c r="BW97" s="24" t="s">
        <v>96</v>
      </c>
      <c r="BX97" s="24" t="s">
        <v>87</v>
      </c>
      <c r="CL97" s="24" t="s">
        <v>1</v>
      </c>
    </row>
    <row r="98" spans="1:91" s="7" customFormat="1" ht="16.5" customHeight="1">
      <c r="B98" s="76"/>
      <c r="C98" s="77"/>
      <c r="D98" s="208" t="s">
        <v>97</v>
      </c>
      <c r="E98" s="208"/>
      <c r="F98" s="208"/>
      <c r="G98" s="208"/>
      <c r="H98" s="208"/>
      <c r="I98" s="78"/>
      <c r="J98" s="208" t="s">
        <v>98</v>
      </c>
      <c r="K98" s="208"/>
      <c r="L98" s="208"/>
      <c r="M98" s="208"/>
      <c r="N98" s="208"/>
      <c r="O98" s="208"/>
      <c r="P98" s="208"/>
      <c r="Q98" s="208"/>
      <c r="R98" s="208"/>
      <c r="S98" s="208"/>
      <c r="T98" s="208"/>
      <c r="U98" s="208"/>
      <c r="V98" s="208"/>
      <c r="W98" s="208"/>
      <c r="X98" s="208"/>
      <c r="Y98" s="208"/>
      <c r="Z98" s="208"/>
      <c r="AA98" s="208"/>
      <c r="AB98" s="208"/>
      <c r="AC98" s="208"/>
      <c r="AD98" s="208"/>
      <c r="AE98" s="208"/>
      <c r="AF98" s="208"/>
      <c r="AG98" s="209">
        <f>ROUND(SUM(AG99:AG101),2)</f>
        <v>0</v>
      </c>
      <c r="AH98" s="207"/>
      <c r="AI98" s="207"/>
      <c r="AJ98" s="207"/>
      <c r="AK98" s="207"/>
      <c r="AL98" s="207"/>
      <c r="AM98" s="207"/>
      <c r="AN98" s="206">
        <f t="shared" si="1"/>
        <v>0</v>
      </c>
      <c r="AO98" s="207"/>
      <c r="AP98" s="207"/>
      <c r="AQ98" s="79" t="s">
        <v>85</v>
      </c>
      <c r="AR98" s="76"/>
      <c r="AS98" s="80">
        <f>ROUND(SUM(AS99:AS101),2)</f>
        <v>0</v>
      </c>
      <c r="AT98" s="81">
        <f t="shared" si="0"/>
        <v>0</v>
      </c>
      <c r="AU98" s="82">
        <f>ROUND(SUM(AU99:AU101),5)</f>
        <v>797.49379999999996</v>
      </c>
      <c r="AV98" s="81">
        <f>ROUND(AZ98*L29,2)</f>
        <v>0</v>
      </c>
      <c r="AW98" s="81">
        <f>ROUND(BA98*L30,2)</f>
        <v>0</v>
      </c>
      <c r="AX98" s="81">
        <f>ROUND(BB98*L29,2)</f>
        <v>0</v>
      </c>
      <c r="AY98" s="81">
        <f>ROUND(BC98*L30,2)</f>
        <v>0</v>
      </c>
      <c r="AZ98" s="81">
        <f>ROUND(SUM(AZ99:AZ101),2)</f>
        <v>0</v>
      </c>
      <c r="BA98" s="81">
        <f>ROUND(SUM(BA99:BA101),2)</f>
        <v>0</v>
      </c>
      <c r="BB98" s="81">
        <f>ROUND(SUM(BB99:BB101),2)</f>
        <v>0</v>
      </c>
      <c r="BC98" s="81">
        <f>ROUND(SUM(BC99:BC101),2)</f>
        <v>0</v>
      </c>
      <c r="BD98" s="83">
        <f>ROUND(SUM(BD99:BD101),2)</f>
        <v>0</v>
      </c>
      <c r="BS98" s="84" t="s">
        <v>78</v>
      </c>
      <c r="BT98" s="84" t="s">
        <v>86</v>
      </c>
      <c r="BU98" s="84" t="s">
        <v>80</v>
      </c>
      <c r="BV98" s="84" t="s">
        <v>81</v>
      </c>
      <c r="BW98" s="84" t="s">
        <v>99</v>
      </c>
      <c r="BX98" s="84" t="s">
        <v>4</v>
      </c>
      <c r="CL98" s="84" t="s">
        <v>1</v>
      </c>
      <c r="CM98" s="84" t="s">
        <v>88</v>
      </c>
    </row>
    <row r="99" spans="1:91" s="4" customFormat="1" ht="23.25" customHeight="1">
      <c r="A99" s="85" t="s">
        <v>89</v>
      </c>
      <c r="B99" s="48"/>
      <c r="C99" s="10"/>
      <c r="D99" s="10"/>
      <c r="E99" s="210" t="s">
        <v>100</v>
      </c>
      <c r="F99" s="210"/>
      <c r="G99" s="210"/>
      <c r="H99" s="210"/>
      <c r="I99" s="210"/>
      <c r="J99" s="10"/>
      <c r="K99" s="210" t="s">
        <v>101</v>
      </c>
      <c r="L99" s="210"/>
      <c r="M99" s="210"/>
      <c r="N99" s="210"/>
      <c r="O99" s="210"/>
      <c r="P99" s="210"/>
      <c r="Q99" s="210"/>
      <c r="R99" s="210"/>
      <c r="S99" s="210"/>
      <c r="T99" s="210"/>
      <c r="U99" s="210"/>
      <c r="V99" s="210"/>
      <c r="W99" s="210"/>
      <c r="X99" s="210"/>
      <c r="Y99" s="210"/>
      <c r="Z99" s="210"/>
      <c r="AA99" s="210"/>
      <c r="AB99" s="210"/>
      <c r="AC99" s="210"/>
      <c r="AD99" s="210"/>
      <c r="AE99" s="210"/>
      <c r="AF99" s="210"/>
      <c r="AG99" s="211">
        <f>'SO 6.1.2. - Stoka G-2'!J32</f>
        <v>0</v>
      </c>
      <c r="AH99" s="212"/>
      <c r="AI99" s="212"/>
      <c r="AJ99" s="212"/>
      <c r="AK99" s="212"/>
      <c r="AL99" s="212"/>
      <c r="AM99" s="212"/>
      <c r="AN99" s="211">
        <f t="shared" si="1"/>
        <v>0</v>
      </c>
      <c r="AO99" s="212"/>
      <c r="AP99" s="212"/>
      <c r="AQ99" s="86" t="s">
        <v>92</v>
      </c>
      <c r="AR99" s="48"/>
      <c r="AS99" s="87">
        <v>0</v>
      </c>
      <c r="AT99" s="88">
        <f t="shared" si="0"/>
        <v>0</v>
      </c>
      <c r="AU99" s="89">
        <f>'SO 6.1.2. - Stoka G-2'!P130</f>
        <v>193.35886599999998</v>
      </c>
      <c r="AV99" s="88">
        <f>'SO 6.1.2. - Stoka G-2'!J35</f>
        <v>0</v>
      </c>
      <c r="AW99" s="88">
        <f>'SO 6.1.2. - Stoka G-2'!J36</f>
        <v>0</v>
      </c>
      <c r="AX99" s="88">
        <f>'SO 6.1.2. - Stoka G-2'!J37</f>
        <v>0</v>
      </c>
      <c r="AY99" s="88">
        <f>'SO 6.1.2. - Stoka G-2'!J38</f>
        <v>0</v>
      </c>
      <c r="AZ99" s="88">
        <f>'SO 6.1.2. - Stoka G-2'!F35</f>
        <v>0</v>
      </c>
      <c r="BA99" s="88">
        <f>'SO 6.1.2. - Stoka G-2'!F36</f>
        <v>0</v>
      </c>
      <c r="BB99" s="88">
        <f>'SO 6.1.2. - Stoka G-2'!F37</f>
        <v>0</v>
      </c>
      <c r="BC99" s="88">
        <f>'SO 6.1.2. - Stoka G-2'!F38</f>
        <v>0</v>
      </c>
      <c r="BD99" s="90">
        <f>'SO 6.1.2. - Stoka G-2'!F39</f>
        <v>0</v>
      </c>
      <c r="BT99" s="24" t="s">
        <v>88</v>
      </c>
      <c r="BV99" s="24" t="s">
        <v>81</v>
      </c>
      <c r="BW99" s="24" t="s">
        <v>102</v>
      </c>
      <c r="BX99" s="24" t="s">
        <v>99</v>
      </c>
      <c r="CL99" s="24" t="s">
        <v>1</v>
      </c>
    </row>
    <row r="100" spans="1:91" s="4" customFormat="1" ht="16.5" customHeight="1">
      <c r="A100" s="85" t="s">
        <v>89</v>
      </c>
      <c r="B100" s="48"/>
      <c r="C100" s="10"/>
      <c r="D100" s="10"/>
      <c r="E100" s="210" t="s">
        <v>103</v>
      </c>
      <c r="F100" s="210"/>
      <c r="G100" s="210"/>
      <c r="H100" s="210"/>
      <c r="I100" s="210"/>
      <c r="J100" s="10"/>
      <c r="K100" s="210" t="s">
        <v>91</v>
      </c>
      <c r="L100" s="210"/>
      <c r="M100" s="210"/>
      <c r="N100" s="210"/>
      <c r="O100" s="210"/>
      <c r="P100" s="210"/>
      <c r="Q100" s="210"/>
      <c r="R100" s="210"/>
      <c r="S100" s="210"/>
      <c r="T100" s="210"/>
      <c r="U100" s="210"/>
      <c r="V100" s="210"/>
      <c r="W100" s="210"/>
      <c r="X100" s="210"/>
      <c r="Y100" s="210"/>
      <c r="Z100" s="210"/>
      <c r="AA100" s="210"/>
      <c r="AB100" s="210"/>
      <c r="AC100" s="210"/>
      <c r="AD100" s="210"/>
      <c r="AE100" s="210"/>
      <c r="AF100" s="210"/>
      <c r="AG100" s="211">
        <f>'SO 6.2. - Lokální opravy ...'!J32</f>
        <v>0</v>
      </c>
      <c r="AH100" s="212"/>
      <c r="AI100" s="212"/>
      <c r="AJ100" s="212"/>
      <c r="AK100" s="212"/>
      <c r="AL100" s="212"/>
      <c r="AM100" s="212"/>
      <c r="AN100" s="211">
        <f t="shared" si="1"/>
        <v>0</v>
      </c>
      <c r="AO100" s="212"/>
      <c r="AP100" s="212"/>
      <c r="AQ100" s="86" t="s">
        <v>92</v>
      </c>
      <c r="AR100" s="48"/>
      <c r="AS100" s="87">
        <v>0</v>
      </c>
      <c r="AT100" s="88">
        <f t="shared" si="0"/>
        <v>0</v>
      </c>
      <c r="AU100" s="89">
        <f>'SO 6.2. - Lokální opravy ...'!P121</f>
        <v>0</v>
      </c>
      <c r="AV100" s="88">
        <f>'SO 6.2. - Lokální opravy ...'!J35</f>
        <v>0</v>
      </c>
      <c r="AW100" s="88">
        <f>'SO 6.2. - Lokální opravy ...'!J36</f>
        <v>0</v>
      </c>
      <c r="AX100" s="88">
        <f>'SO 6.2. - Lokální opravy ...'!J37</f>
        <v>0</v>
      </c>
      <c r="AY100" s="88">
        <f>'SO 6.2. - Lokální opravy ...'!J38</f>
        <v>0</v>
      </c>
      <c r="AZ100" s="88">
        <f>'SO 6.2. - Lokální opravy ...'!F35</f>
        <v>0</v>
      </c>
      <c r="BA100" s="88">
        <f>'SO 6.2. - Lokální opravy ...'!F36</f>
        <v>0</v>
      </c>
      <c r="BB100" s="88">
        <f>'SO 6.2. - Lokální opravy ...'!F37</f>
        <v>0</v>
      </c>
      <c r="BC100" s="88">
        <f>'SO 6.2. - Lokální opravy ...'!F38</f>
        <v>0</v>
      </c>
      <c r="BD100" s="90">
        <f>'SO 6.2. - Lokální opravy ...'!F39</f>
        <v>0</v>
      </c>
      <c r="BT100" s="24" t="s">
        <v>88</v>
      </c>
      <c r="BV100" s="24" t="s">
        <v>81</v>
      </c>
      <c r="BW100" s="24" t="s">
        <v>104</v>
      </c>
      <c r="BX100" s="24" t="s">
        <v>99</v>
      </c>
      <c r="CL100" s="24" t="s">
        <v>1</v>
      </c>
    </row>
    <row r="101" spans="1:91" s="4" customFormat="1" ht="23.25" customHeight="1">
      <c r="A101" s="85" t="s">
        <v>89</v>
      </c>
      <c r="B101" s="48"/>
      <c r="C101" s="10"/>
      <c r="D101" s="10"/>
      <c r="E101" s="210" t="s">
        <v>105</v>
      </c>
      <c r="F101" s="210"/>
      <c r="G101" s="210"/>
      <c r="H101" s="210"/>
      <c r="I101" s="210"/>
      <c r="J101" s="10"/>
      <c r="K101" s="210" t="s">
        <v>106</v>
      </c>
      <c r="L101" s="210"/>
      <c r="M101" s="210"/>
      <c r="N101" s="210"/>
      <c r="O101" s="210"/>
      <c r="P101" s="210"/>
      <c r="Q101" s="210"/>
      <c r="R101" s="210"/>
      <c r="S101" s="210"/>
      <c r="T101" s="210"/>
      <c r="U101" s="210"/>
      <c r="V101" s="210"/>
      <c r="W101" s="210"/>
      <c r="X101" s="210"/>
      <c r="Y101" s="210"/>
      <c r="Z101" s="210"/>
      <c r="AA101" s="210"/>
      <c r="AB101" s="210"/>
      <c r="AC101" s="210"/>
      <c r="AD101" s="210"/>
      <c r="AE101" s="210"/>
      <c r="AF101" s="210"/>
      <c r="AG101" s="211">
        <f>'SO 6.3.2. - Vodovodní řad...'!J32</f>
        <v>0</v>
      </c>
      <c r="AH101" s="212"/>
      <c r="AI101" s="212"/>
      <c r="AJ101" s="212"/>
      <c r="AK101" s="212"/>
      <c r="AL101" s="212"/>
      <c r="AM101" s="212"/>
      <c r="AN101" s="211">
        <f t="shared" si="1"/>
        <v>0</v>
      </c>
      <c r="AO101" s="212"/>
      <c r="AP101" s="212"/>
      <c r="AQ101" s="86" t="s">
        <v>92</v>
      </c>
      <c r="AR101" s="48"/>
      <c r="AS101" s="91">
        <v>0</v>
      </c>
      <c r="AT101" s="92">
        <f t="shared" si="0"/>
        <v>0</v>
      </c>
      <c r="AU101" s="93">
        <f>'SO 6.3.2. - Vodovodní řad...'!P129</f>
        <v>604.13493400000004</v>
      </c>
      <c r="AV101" s="92">
        <f>'SO 6.3.2. - Vodovodní řad...'!J35</f>
        <v>0</v>
      </c>
      <c r="AW101" s="92">
        <f>'SO 6.3.2. - Vodovodní řad...'!J36</f>
        <v>0</v>
      </c>
      <c r="AX101" s="92">
        <f>'SO 6.3.2. - Vodovodní řad...'!J37</f>
        <v>0</v>
      </c>
      <c r="AY101" s="92">
        <f>'SO 6.3.2. - Vodovodní řad...'!J38</f>
        <v>0</v>
      </c>
      <c r="AZ101" s="92">
        <f>'SO 6.3.2. - Vodovodní řad...'!F35</f>
        <v>0</v>
      </c>
      <c r="BA101" s="92">
        <f>'SO 6.3.2. - Vodovodní řad...'!F36</f>
        <v>0</v>
      </c>
      <c r="BB101" s="92">
        <f>'SO 6.3.2. - Vodovodní řad...'!F37</f>
        <v>0</v>
      </c>
      <c r="BC101" s="92">
        <f>'SO 6.3.2. - Vodovodní řad...'!F38</f>
        <v>0</v>
      </c>
      <c r="BD101" s="94">
        <f>'SO 6.3.2. - Vodovodní řad...'!F39</f>
        <v>0</v>
      </c>
      <c r="BT101" s="24" t="s">
        <v>88</v>
      </c>
      <c r="BV101" s="24" t="s">
        <v>81</v>
      </c>
      <c r="BW101" s="24" t="s">
        <v>107</v>
      </c>
      <c r="BX101" s="24" t="s">
        <v>99</v>
      </c>
      <c r="CL101" s="24" t="s">
        <v>1</v>
      </c>
    </row>
    <row r="102" spans="1:91" s="365" customFormat="1" ht="16.5" customHeight="1">
      <c r="A102" s="353" t="s">
        <v>89</v>
      </c>
      <c r="B102" s="354"/>
      <c r="C102" s="355"/>
      <c r="D102" s="356" t="s">
        <v>1263</v>
      </c>
      <c r="E102" s="356"/>
      <c r="F102" s="356"/>
      <c r="G102" s="356"/>
      <c r="H102" s="356"/>
      <c r="I102" s="357"/>
      <c r="J102" s="356" t="s">
        <v>1264</v>
      </c>
      <c r="K102" s="356"/>
      <c r="L102" s="356"/>
      <c r="M102" s="356"/>
      <c r="N102" s="356"/>
      <c r="O102" s="356"/>
      <c r="P102" s="356"/>
      <c r="Q102" s="356"/>
      <c r="R102" s="356"/>
      <c r="S102" s="356"/>
      <c r="T102" s="356"/>
      <c r="U102" s="356"/>
      <c r="V102" s="356"/>
      <c r="W102" s="356"/>
      <c r="X102" s="356"/>
      <c r="Y102" s="356"/>
      <c r="Z102" s="356"/>
      <c r="AA102" s="356"/>
      <c r="AB102" s="356"/>
      <c r="AC102" s="356"/>
      <c r="AD102" s="356"/>
      <c r="AE102" s="356"/>
      <c r="AF102" s="356"/>
      <c r="AG102" s="358">
        <f>'06 - Vedlejší a ostaní ná...'!J56</f>
        <v>0</v>
      </c>
      <c r="AH102" s="359"/>
      <c r="AI102" s="359"/>
      <c r="AJ102" s="359"/>
      <c r="AK102" s="359"/>
      <c r="AL102" s="359"/>
      <c r="AM102" s="359"/>
      <c r="AN102" s="358">
        <f>AG102*1.21</f>
        <v>0</v>
      </c>
      <c r="AO102" s="359"/>
      <c r="AP102" s="359"/>
      <c r="AQ102" s="360" t="s">
        <v>85</v>
      </c>
      <c r="AR102" s="354"/>
      <c r="AS102" s="361">
        <v>0</v>
      </c>
      <c r="AT102" s="362">
        <f t="shared" ref="AT102" si="2">ROUND(SUM(AV102:AW102),2)</f>
        <v>0</v>
      </c>
      <c r="AU102" s="363">
        <f>'[2]06 - Vedlejší a ostaní ná...'!P115</f>
        <v>0</v>
      </c>
      <c r="AV102" s="362">
        <f>'[2]06 - Vedlejší a ostaní ná...'!J63</f>
        <v>0</v>
      </c>
      <c r="AW102" s="362">
        <f>'[2]06 - Vedlejší a ostaní ná...'!J64</f>
        <v>0</v>
      </c>
      <c r="AX102" s="362">
        <f>'[2]06 - Vedlejší a ostaní ná...'!J65</f>
        <v>0</v>
      </c>
      <c r="AY102" s="362">
        <f>'[2]06 - Vedlejší a ostaní ná...'!J66</f>
        <v>0</v>
      </c>
      <c r="AZ102" s="362">
        <f>'[2]06 - Vedlejší a ostaní ná...'!F63</f>
        <v>0</v>
      </c>
      <c r="BA102" s="362">
        <f>'[2]06 - Vedlejší a ostaní ná...'!F64</f>
        <v>0</v>
      </c>
      <c r="BB102" s="362">
        <f>'[2]06 - Vedlejší a ostaní ná...'!F65</f>
        <v>0</v>
      </c>
      <c r="BC102" s="362">
        <f>'[2]06 - Vedlejší a ostaní ná...'!F66</f>
        <v>0</v>
      </c>
      <c r="BD102" s="364">
        <f>'[2]06 - Vedlejší a ostaní ná...'!F67</f>
        <v>0</v>
      </c>
      <c r="BT102" s="366" t="s">
        <v>86</v>
      </c>
      <c r="BV102" s="366" t="s">
        <v>81</v>
      </c>
      <c r="BW102" s="366" t="s">
        <v>1154</v>
      </c>
      <c r="BX102" s="366" t="s">
        <v>1265</v>
      </c>
      <c r="CL102" s="366" t="s">
        <v>1</v>
      </c>
      <c r="CM102" s="366" t="s">
        <v>88</v>
      </c>
    </row>
    <row r="103" spans="1:91" s="2" customFormat="1" ht="6.95" customHeight="1">
      <c r="A103" s="29"/>
      <c r="B103" s="44"/>
      <c r="C103" s="45"/>
      <c r="D103" s="45"/>
      <c r="E103" s="45"/>
      <c r="F103" s="45"/>
      <c r="G103" s="45"/>
      <c r="H103" s="45"/>
      <c r="I103" s="45"/>
      <c r="J103" s="45"/>
      <c r="K103" s="45"/>
      <c r="L103" s="45"/>
      <c r="M103" s="45"/>
      <c r="N103" s="45"/>
      <c r="O103" s="45"/>
      <c r="P103" s="45"/>
      <c r="Q103" s="45"/>
      <c r="R103" s="45"/>
      <c r="S103" s="45"/>
      <c r="T103" s="45"/>
      <c r="U103" s="45"/>
      <c r="V103" s="45"/>
      <c r="W103" s="45"/>
      <c r="X103" s="45"/>
      <c r="Y103" s="45"/>
      <c r="Z103" s="45"/>
      <c r="AA103" s="45"/>
      <c r="AB103" s="45"/>
      <c r="AC103" s="45"/>
      <c r="AD103" s="45"/>
      <c r="AE103" s="45"/>
      <c r="AF103" s="45"/>
      <c r="AG103" s="45"/>
      <c r="AH103" s="45"/>
      <c r="AI103" s="45"/>
      <c r="AJ103" s="45"/>
      <c r="AK103" s="45"/>
      <c r="AL103" s="45"/>
      <c r="AM103" s="45"/>
      <c r="AN103" s="45"/>
      <c r="AO103" s="45"/>
      <c r="AP103" s="45"/>
      <c r="AQ103" s="45"/>
      <c r="AR103" s="30"/>
      <c r="AS103" s="29"/>
      <c r="AT103" s="29"/>
      <c r="AU103" s="29"/>
      <c r="AV103" s="29"/>
      <c r="AW103" s="29"/>
      <c r="AX103" s="29"/>
      <c r="AY103" s="29"/>
      <c r="AZ103" s="29"/>
      <c r="BA103" s="29"/>
      <c r="BB103" s="29"/>
      <c r="BC103" s="29"/>
      <c r="BD103" s="29"/>
      <c r="BE103" s="29"/>
    </row>
  </sheetData>
  <sheetProtection password="CC0C" sheet="1" objects="1" scenarios="1"/>
  <mergeCells count="68">
    <mergeCell ref="AR2:BE2"/>
    <mergeCell ref="D102:H102"/>
    <mergeCell ref="J102:AF102"/>
    <mergeCell ref="AG102:AM102"/>
    <mergeCell ref="AN102:AP102"/>
    <mergeCell ref="L33:P33"/>
    <mergeCell ref="W33:AE33"/>
    <mergeCell ref="AK33:AO33"/>
    <mergeCell ref="AK35:AO35"/>
    <mergeCell ref="X35:AB35"/>
    <mergeCell ref="W31:AE31"/>
    <mergeCell ref="AK31:AO31"/>
    <mergeCell ref="L31:P31"/>
    <mergeCell ref="L32:P32"/>
    <mergeCell ref="W32:AE32"/>
    <mergeCell ref="AK32:AO32"/>
    <mergeCell ref="L29:P29"/>
    <mergeCell ref="W29:AE29"/>
    <mergeCell ref="AK29:AO29"/>
    <mergeCell ref="AK30:AO30"/>
    <mergeCell ref="L30:P30"/>
    <mergeCell ref="W30:AE30"/>
    <mergeCell ref="K5:AO5"/>
    <mergeCell ref="K6:AO6"/>
    <mergeCell ref="E23:AN23"/>
    <mergeCell ref="AK26:AO26"/>
    <mergeCell ref="L28:P28"/>
    <mergeCell ref="W28:AE28"/>
    <mergeCell ref="AK28:AO28"/>
    <mergeCell ref="AN100:AP100"/>
    <mergeCell ref="AG100:AM100"/>
    <mergeCell ref="E100:I100"/>
    <mergeCell ref="K100:AF100"/>
    <mergeCell ref="AN101:AP101"/>
    <mergeCell ref="AG101:AM101"/>
    <mergeCell ref="E101:I101"/>
    <mergeCell ref="K101:AF101"/>
    <mergeCell ref="D98:H98"/>
    <mergeCell ref="AN98:AP98"/>
    <mergeCell ref="AG98:AM98"/>
    <mergeCell ref="J98:AF98"/>
    <mergeCell ref="AN99:AP99"/>
    <mergeCell ref="AG99:AM99"/>
    <mergeCell ref="E99:I99"/>
    <mergeCell ref="K99:AF99"/>
    <mergeCell ref="K96:AF96"/>
    <mergeCell ref="AN96:AP96"/>
    <mergeCell ref="AG96:AM96"/>
    <mergeCell ref="E96:I96"/>
    <mergeCell ref="AG97:AM97"/>
    <mergeCell ref="E97:I97"/>
    <mergeCell ref="K97:AF97"/>
    <mergeCell ref="AN97:AP97"/>
    <mergeCell ref="C92:G92"/>
    <mergeCell ref="AN92:AP92"/>
    <mergeCell ref="AG92:AM92"/>
    <mergeCell ref="I92:AF92"/>
    <mergeCell ref="AN95:AP95"/>
    <mergeCell ref="D95:H95"/>
    <mergeCell ref="AG95:AM95"/>
    <mergeCell ref="J95:AF95"/>
    <mergeCell ref="AG94:AM94"/>
    <mergeCell ref="AN94:AP94"/>
    <mergeCell ref="L85:AO85"/>
    <mergeCell ref="AM87:AN87"/>
    <mergeCell ref="AM89:AP89"/>
    <mergeCell ref="AS89:AT91"/>
    <mergeCell ref="AM90:AP90"/>
  </mergeCells>
  <hyperlinks>
    <hyperlink ref="A96" location="'SO 4.1 - Lokální opravy k...'!C2" display="/" xr:uid="{00000000-0004-0000-0000-000000000000}"/>
    <hyperlink ref="A97" location="'SO 4.2. - Stoka E '!C2" display="/" xr:uid="{00000000-0004-0000-0000-000001000000}"/>
    <hyperlink ref="A99" location="'SO 6.1.2. - Stoka G-2'!C2" display="/" xr:uid="{00000000-0004-0000-0000-000002000000}"/>
    <hyperlink ref="A100" location="'SO 6.2. - Lokální opravy ...'!C2" display="/" xr:uid="{00000000-0004-0000-0000-000003000000}"/>
    <hyperlink ref="A101" location="'SO 6.3.2. - Vodovodní řad...'!C2" display="/" xr:uid="{00000000-0004-0000-0000-000004000000}"/>
    <hyperlink ref="A102" location="'06 - Vedlejší a ostaní ná...'!C2" display="/" xr:uid="{1E6A9D17-268A-470E-B5AF-D322596439DD}"/>
  </hyperlinks>
  <pageMargins left="0.78740157480314965" right="0.39370078740157483" top="0.39370078740157483" bottom="0.39370078740157483" header="0" footer="0"/>
  <pageSetup paperSize="9" scale="70" fitToHeight="100" orientation="portrait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M395"/>
  <sheetViews>
    <sheetView showGridLines="0" topLeftCell="A88" workbookViewId="0">
      <selection activeCell="I9" sqref="I9"/>
    </sheetView>
  </sheetViews>
  <sheetFormatPr defaultRowHeight="15"/>
  <cols>
    <col min="1" max="1" width="8.33203125" style="1" customWidth="1"/>
    <col min="2" max="2" width="1.1640625" style="1" customWidth="1"/>
    <col min="3" max="3" width="4.1640625" style="1" customWidth="1"/>
    <col min="4" max="4" width="4.33203125" style="1" customWidth="1"/>
    <col min="5" max="5" width="17.1640625" style="1" customWidth="1"/>
    <col min="6" max="6" width="50.83203125" style="1" customWidth="1"/>
    <col min="7" max="7" width="7.5" style="1" customWidth="1"/>
    <col min="8" max="8" width="11.5" style="1" customWidth="1"/>
    <col min="9" max="11" width="20.1640625" style="1" customWidth="1"/>
    <col min="12" max="12" width="9.33203125" style="1" customWidth="1"/>
    <col min="13" max="13" width="10.83203125" style="1" hidden="1" customWidth="1"/>
    <col min="14" max="14" width="9.33203125" style="1" hidden="1"/>
    <col min="15" max="20" width="14.1640625" style="1" hidden="1" customWidth="1"/>
    <col min="21" max="21" width="16.33203125" style="1" hidden="1" customWidth="1"/>
    <col min="22" max="22" width="12.33203125" style="1" customWidth="1"/>
    <col min="23" max="23" width="16.33203125" style="1" customWidth="1"/>
    <col min="24" max="24" width="12.33203125" style="1" customWidth="1"/>
    <col min="25" max="25" width="15" style="1" customWidth="1"/>
    <col min="26" max="26" width="11" style="1" customWidth="1"/>
    <col min="27" max="27" width="15" style="1" customWidth="1"/>
    <col min="28" max="28" width="16.33203125" style="1" customWidth="1"/>
    <col min="29" max="29" width="11" style="1" customWidth="1"/>
    <col min="30" max="30" width="15" style="1" customWidth="1"/>
    <col min="31" max="31" width="16.33203125" style="1" customWidth="1"/>
    <col min="44" max="65" width="9.33203125" style="1" hidden="1"/>
  </cols>
  <sheetData>
    <row r="1" spans="1:46" ht="11.25">
      <c r="A1" s="95"/>
    </row>
    <row r="2" spans="1:46" s="1" customFormat="1" ht="36.950000000000003" customHeight="1">
      <c r="L2" s="229" t="s">
        <v>5</v>
      </c>
      <c r="M2" s="216"/>
      <c r="N2" s="216"/>
      <c r="O2" s="216"/>
      <c r="P2" s="216"/>
      <c r="Q2" s="216"/>
      <c r="R2" s="216"/>
      <c r="S2" s="216"/>
      <c r="T2" s="216"/>
      <c r="U2" s="216"/>
      <c r="V2" s="216"/>
      <c r="AT2" s="17" t="s">
        <v>93</v>
      </c>
    </row>
    <row r="3" spans="1:46" s="1" customFormat="1" ht="6.95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20"/>
      <c r="AT3" s="17" t="s">
        <v>88</v>
      </c>
    </row>
    <row r="4" spans="1:46" s="1" customFormat="1" ht="24.95" customHeight="1">
      <c r="B4" s="20"/>
      <c r="D4" s="21" t="s">
        <v>108</v>
      </c>
      <c r="L4" s="20"/>
      <c r="M4" s="96" t="s">
        <v>10</v>
      </c>
      <c r="AT4" s="17" t="s">
        <v>3</v>
      </c>
    </row>
    <row r="5" spans="1:46" s="1" customFormat="1" ht="6.95" customHeight="1">
      <c r="B5" s="20"/>
      <c r="L5" s="20"/>
    </row>
    <row r="6" spans="1:46" s="1" customFormat="1" ht="12" customHeight="1">
      <c r="B6" s="20"/>
      <c r="D6" s="26" t="s">
        <v>14</v>
      </c>
      <c r="L6" s="20"/>
    </row>
    <row r="7" spans="1:46" s="1" customFormat="1" ht="16.5" customHeight="1">
      <c r="B7" s="20"/>
      <c r="E7" s="230" t="str">
        <f>'Rekapitulace stavby'!K6</f>
        <v>Kosmonosy, obnova vodovodu a kanalizace - 2. etapa - část C</v>
      </c>
      <c r="F7" s="231"/>
      <c r="G7" s="231"/>
      <c r="H7" s="231"/>
      <c r="L7" s="20"/>
    </row>
    <row r="8" spans="1:46" s="1" customFormat="1" ht="12" customHeight="1">
      <c r="B8" s="20"/>
      <c r="D8" s="26" t="s">
        <v>109</v>
      </c>
      <c r="L8" s="20"/>
    </row>
    <row r="9" spans="1:46" s="2" customFormat="1" ht="16.5" customHeight="1">
      <c r="A9" s="29"/>
      <c r="B9" s="30"/>
      <c r="C9" s="29"/>
      <c r="D9" s="29"/>
      <c r="E9" s="230" t="s">
        <v>110</v>
      </c>
      <c r="F9" s="232"/>
      <c r="G9" s="232"/>
      <c r="H9" s="232"/>
      <c r="I9" s="29"/>
      <c r="J9" s="29"/>
      <c r="K9" s="29"/>
      <c r="L9" s="3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</row>
    <row r="10" spans="1:46" s="2" customFormat="1" ht="12" customHeight="1">
      <c r="A10" s="29"/>
      <c r="B10" s="30"/>
      <c r="C10" s="29"/>
      <c r="D10" s="26" t="s">
        <v>111</v>
      </c>
      <c r="E10" s="29"/>
      <c r="F10" s="29"/>
      <c r="G10" s="29"/>
      <c r="H10" s="29"/>
      <c r="I10" s="29"/>
      <c r="J10" s="29"/>
      <c r="K10" s="29"/>
      <c r="L10" s="3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</row>
    <row r="11" spans="1:46" s="2" customFormat="1" ht="16.5" customHeight="1">
      <c r="A11" s="29"/>
      <c r="B11" s="30"/>
      <c r="C11" s="29"/>
      <c r="D11" s="29"/>
      <c r="E11" s="192" t="s">
        <v>112</v>
      </c>
      <c r="F11" s="232"/>
      <c r="G11" s="232"/>
      <c r="H11" s="232"/>
      <c r="I11" s="29"/>
      <c r="J11" s="29"/>
      <c r="K11" s="29"/>
      <c r="L11" s="3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</row>
    <row r="12" spans="1:46" s="2" customFormat="1" ht="11.25">
      <c r="A12" s="29"/>
      <c r="B12" s="30"/>
      <c r="C12" s="29"/>
      <c r="D12" s="29"/>
      <c r="E12" s="29"/>
      <c r="F12" s="29"/>
      <c r="G12" s="29"/>
      <c r="H12" s="29"/>
      <c r="I12" s="29"/>
      <c r="J12" s="29"/>
      <c r="K12" s="29"/>
      <c r="L12" s="3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</row>
    <row r="13" spans="1:46" s="2" customFormat="1" ht="12" customHeight="1">
      <c r="A13" s="29"/>
      <c r="B13" s="30"/>
      <c r="C13" s="29"/>
      <c r="D13" s="26" t="s">
        <v>16</v>
      </c>
      <c r="E13" s="29"/>
      <c r="F13" s="24" t="s">
        <v>1</v>
      </c>
      <c r="G13" s="29"/>
      <c r="H13" s="29"/>
      <c r="I13" s="26" t="s">
        <v>17</v>
      </c>
      <c r="J13" s="24" t="s">
        <v>1</v>
      </c>
      <c r="K13" s="29"/>
      <c r="L13" s="3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</row>
    <row r="14" spans="1:46" s="2" customFormat="1" ht="12" customHeight="1">
      <c r="A14" s="29"/>
      <c r="B14" s="30"/>
      <c r="C14" s="29"/>
      <c r="D14" s="26" t="s">
        <v>18</v>
      </c>
      <c r="E14" s="29"/>
      <c r="F14" s="24" t="s">
        <v>19</v>
      </c>
      <c r="G14" s="29"/>
      <c r="H14" s="29"/>
      <c r="I14" s="26" t="s">
        <v>20</v>
      </c>
      <c r="J14" s="52" t="str">
        <f>'Rekapitulace stavby'!AN8</f>
        <v>29. 10. 2020</v>
      </c>
      <c r="K14" s="29"/>
      <c r="L14" s="39"/>
      <c r="S14" s="29"/>
      <c r="T14" s="29"/>
      <c r="U14" s="29"/>
      <c r="V14" s="29"/>
      <c r="W14" s="29"/>
      <c r="X14" s="29"/>
      <c r="Y14" s="29"/>
      <c r="Z14" s="29"/>
      <c r="AA14" s="29"/>
      <c r="AB14" s="29"/>
      <c r="AC14" s="29"/>
      <c r="AD14" s="29"/>
      <c r="AE14" s="29"/>
    </row>
    <row r="15" spans="1:46" s="2" customFormat="1" ht="10.9" customHeight="1">
      <c r="A15" s="29"/>
      <c r="B15" s="30"/>
      <c r="C15" s="29"/>
      <c r="D15" s="29"/>
      <c r="E15" s="29"/>
      <c r="F15" s="29"/>
      <c r="G15" s="29"/>
      <c r="H15" s="29"/>
      <c r="I15" s="29"/>
      <c r="J15" s="29"/>
      <c r="K15" s="29"/>
      <c r="L15" s="3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</row>
    <row r="16" spans="1:46" s="2" customFormat="1" ht="12" customHeight="1">
      <c r="A16" s="29"/>
      <c r="B16" s="30"/>
      <c r="C16" s="29"/>
      <c r="D16" s="26" t="s">
        <v>22</v>
      </c>
      <c r="E16" s="29"/>
      <c r="F16" s="29"/>
      <c r="G16" s="29"/>
      <c r="H16" s="29"/>
      <c r="I16" s="26" t="s">
        <v>23</v>
      </c>
      <c r="J16" s="24" t="s">
        <v>24</v>
      </c>
      <c r="K16" s="29"/>
      <c r="L16" s="3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</row>
    <row r="17" spans="1:31" s="2" customFormat="1" ht="18" customHeight="1">
      <c r="A17" s="29"/>
      <c r="B17" s="30"/>
      <c r="C17" s="29"/>
      <c r="D17" s="29"/>
      <c r="E17" s="24" t="s">
        <v>25</v>
      </c>
      <c r="F17" s="29"/>
      <c r="G17" s="29"/>
      <c r="H17" s="29"/>
      <c r="I17" s="26" t="s">
        <v>26</v>
      </c>
      <c r="J17" s="24" t="s">
        <v>27</v>
      </c>
      <c r="K17" s="29"/>
      <c r="L17" s="3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</row>
    <row r="18" spans="1:31" s="2" customFormat="1" ht="6.95" customHeight="1">
      <c r="A18" s="29"/>
      <c r="B18" s="30"/>
      <c r="C18" s="29"/>
      <c r="D18" s="29"/>
      <c r="E18" s="29"/>
      <c r="F18" s="29"/>
      <c r="G18" s="29"/>
      <c r="H18" s="29"/>
      <c r="I18" s="29"/>
      <c r="J18" s="29"/>
      <c r="K18" s="29"/>
      <c r="L18" s="3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</row>
    <row r="19" spans="1:31" s="2" customFormat="1" ht="12" customHeight="1">
      <c r="A19" s="29"/>
      <c r="B19" s="30"/>
      <c r="C19" s="29"/>
      <c r="D19" s="26" t="s">
        <v>28</v>
      </c>
      <c r="E19" s="29"/>
      <c r="F19" s="29"/>
      <c r="G19" s="29"/>
      <c r="H19" s="29"/>
      <c r="I19" s="26" t="s">
        <v>23</v>
      </c>
      <c r="J19" s="24" t="s">
        <v>1</v>
      </c>
      <c r="K19" s="29"/>
      <c r="L19" s="3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</row>
    <row r="20" spans="1:31" s="2" customFormat="1" ht="18" customHeight="1">
      <c r="A20" s="29"/>
      <c r="B20" s="30"/>
      <c r="C20" s="29"/>
      <c r="D20" s="29"/>
      <c r="E20" s="24" t="s">
        <v>29</v>
      </c>
      <c r="F20" s="29"/>
      <c r="G20" s="29"/>
      <c r="H20" s="29"/>
      <c r="I20" s="26" t="s">
        <v>26</v>
      </c>
      <c r="J20" s="24" t="s">
        <v>1</v>
      </c>
      <c r="K20" s="29"/>
      <c r="L20" s="39"/>
      <c r="S20" s="29"/>
      <c r="T20" s="29"/>
      <c r="U20" s="29"/>
      <c r="V20" s="29"/>
      <c r="W20" s="29"/>
      <c r="X20" s="29"/>
      <c r="Y20" s="29"/>
      <c r="Z20" s="29"/>
      <c r="AA20" s="29"/>
      <c r="AB20" s="29"/>
      <c r="AC20" s="29"/>
      <c r="AD20" s="29"/>
      <c r="AE20" s="29"/>
    </row>
    <row r="21" spans="1:31" s="2" customFormat="1" ht="6.95" customHeight="1">
      <c r="A21" s="29"/>
      <c r="B21" s="30"/>
      <c r="C21" s="29"/>
      <c r="D21" s="29"/>
      <c r="E21" s="29"/>
      <c r="F21" s="29"/>
      <c r="G21" s="29"/>
      <c r="H21" s="29"/>
      <c r="I21" s="29"/>
      <c r="J21" s="29"/>
      <c r="K21" s="29"/>
      <c r="L21" s="3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</row>
    <row r="22" spans="1:31" s="2" customFormat="1" ht="12" customHeight="1">
      <c r="A22" s="29"/>
      <c r="B22" s="30"/>
      <c r="C22" s="29"/>
      <c r="D22" s="26" t="s">
        <v>30</v>
      </c>
      <c r="E22" s="29"/>
      <c r="F22" s="29"/>
      <c r="G22" s="29"/>
      <c r="H22" s="29"/>
      <c r="I22" s="26" t="s">
        <v>23</v>
      </c>
      <c r="J22" s="24" t="s">
        <v>31</v>
      </c>
      <c r="K22" s="29"/>
      <c r="L22" s="39"/>
      <c r="S22" s="29"/>
      <c r="T22" s="29"/>
      <c r="U22" s="29"/>
      <c r="V22" s="29"/>
      <c r="W22" s="29"/>
      <c r="X22" s="29"/>
      <c r="Y22" s="29"/>
      <c r="Z22" s="29"/>
      <c r="AA22" s="29"/>
      <c r="AB22" s="29"/>
      <c r="AC22" s="29"/>
      <c r="AD22" s="29"/>
      <c r="AE22" s="29"/>
    </row>
    <row r="23" spans="1:31" s="2" customFormat="1" ht="18" customHeight="1">
      <c r="A23" s="29"/>
      <c r="B23" s="30"/>
      <c r="C23" s="29"/>
      <c r="D23" s="29"/>
      <c r="E23" s="24" t="s">
        <v>32</v>
      </c>
      <c r="F23" s="29"/>
      <c r="G23" s="29"/>
      <c r="H23" s="29"/>
      <c r="I23" s="26" t="s">
        <v>26</v>
      </c>
      <c r="J23" s="24" t="s">
        <v>33</v>
      </c>
      <c r="K23" s="29"/>
      <c r="L23" s="39"/>
      <c r="S23" s="29"/>
      <c r="T23" s="29"/>
      <c r="U23" s="29"/>
      <c r="V23" s="29"/>
      <c r="W23" s="29"/>
      <c r="X23" s="29"/>
      <c r="Y23" s="29"/>
      <c r="Z23" s="29"/>
      <c r="AA23" s="29"/>
      <c r="AB23" s="29"/>
      <c r="AC23" s="29"/>
      <c r="AD23" s="29"/>
      <c r="AE23" s="29"/>
    </row>
    <row r="24" spans="1:31" s="2" customFormat="1" ht="6.95" customHeight="1">
      <c r="A24" s="29"/>
      <c r="B24" s="30"/>
      <c r="C24" s="29"/>
      <c r="D24" s="29"/>
      <c r="E24" s="29"/>
      <c r="F24" s="29"/>
      <c r="G24" s="29"/>
      <c r="H24" s="29"/>
      <c r="I24" s="29"/>
      <c r="J24" s="29"/>
      <c r="K24" s="29"/>
      <c r="L24" s="39"/>
      <c r="S24" s="29"/>
      <c r="T24" s="29"/>
      <c r="U24" s="29"/>
      <c r="V24" s="29"/>
      <c r="W24" s="29"/>
      <c r="X24" s="29"/>
      <c r="Y24" s="29"/>
      <c r="Z24" s="29"/>
      <c r="AA24" s="29"/>
      <c r="AB24" s="29"/>
      <c r="AC24" s="29"/>
      <c r="AD24" s="29"/>
      <c r="AE24" s="29"/>
    </row>
    <row r="25" spans="1:31" s="2" customFormat="1" ht="12" customHeight="1">
      <c r="A25" s="29"/>
      <c r="B25" s="30"/>
      <c r="C25" s="29"/>
      <c r="D25" s="26" t="s">
        <v>35</v>
      </c>
      <c r="E25" s="29"/>
      <c r="F25" s="29"/>
      <c r="G25" s="29"/>
      <c r="H25" s="29"/>
      <c r="I25" s="26" t="s">
        <v>23</v>
      </c>
      <c r="J25" s="24" t="s">
        <v>1</v>
      </c>
      <c r="K25" s="29"/>
      <c r="L25" s="39"/>
      <c r="S25" s="29"/>
      <c r="T25" s="29"/>
      <c r="U25" s="29"/>
      <c r="V25" s="29"/>
      <c r="W25" s="29"/>
      <c r="X25" s="29"/>
      <c r="Y25" s="29"/>
      <c r="Z25" s="29"/>
      <c r="AA25" s="29"/>
      <c r="AB25" s="29"/>
      <c r="AC25" s="29"/>
      <c r="AD25" s="29"/>
      <c r="AE25" s="29"/>
    </row>
    <row r="26" spans="1:31" s="2" customFormat="1" ht="18" customHeight="1">
      <c r="A26" s="29"/>
      <c r="B26" s="30"/>
      <c r="C26" s="29"/>
      <c r="D26" s="29"/>
      <c r="E26" s="24" t="s">
        <v>36</v>
      </c>
      <c r="F26" s="29"/>
      <c r="G26" s="29"/>
      <c r="H26" s="29"/>
      <c r="I26" s="26" t="s">
        <v>26</v>
      </c>
      <c r="J26" s="24" t="s">
        <v>1</v>
      </c>
      <c r="K26" s="29"/>
      <c r="L26" s="39"/>
      <c r="S26" s="29"/>
      <c r="T26" s="29"/>
      <c r="U26" s="29"/>
      <c r="V26" s="29"/>
      <c r="W26" s="29"/>
      <c r="X26" s="29"/>
      <c r="Y26" s="29"/>
      <c r="Z26" s="29"/>
      <c r="AA26" s="29"/>
      <c r="AB26" s="29"/>
      <c r="AC26" s="29"/>
      <c r="AD26" s="29"/>
      <c r="AE26" s="29"/>
    </row>
    <row r="27" spans="1:31" s="2" customFormat="1" ht="6.95" customHeight="1">
      <c r="A27" s="29"/>
      <c r="B27" s="30"/>
      <c r="C27" s="29"/>
      <c r="D27" s="29"/>
      <c r="E27" s="29"/>
      <c r="F27" s="29"/>
      <c r="G27" s="29"/>
      <c r="H27" s="29"/>
      <c r="I27" s="29"/>
      <c r="J27" s="29"/>
      <c r="K27" s="29"/>
      <c r="L27" s="39"/>
      <c r="S27" s="29"/>
      <c r="T27" s="29"/>
      <c r="U27" s="29"/>
      <c r="V27" s="29"/>
      <c r="W27" s="29"/>
      <c r="X27" s="29"/>
      <c r="Y27" s="29"/>
      <c r="Z27" s="29"/>
      <c r="AA27" s="29"/>
      <c r="AB27" s="29"/>
      <c r="AC27" s="29"/>
      <c r="AD27" s="29"/>
      <c r="AE27" s="29"/>
    </row>
    <row r="28" spans="1:31" s="2" customFormat="1" ht="12" customHeight="1">
      <c r="A28" s="29"/>
      <c r="B28" s="30"/>
      <c r="C28" s="29"/>
      <c r="D28" s="26" t="s">
        <v>37</v>
      </c>
      <c r="E28" s="29"/>
      <c r="F28" s="29"/>
      <c r="G28" s="29"/>
      <c r="H28" s="29"/>
      <c r="I28" s="29"/>
      <c r="J28" s="29"/>
      <c r="K28" s="29"/>
      <c r="L28" s="39"/>
      <c r="S28" s="29"/>
      <c r="T28" s="29"/>
      <c r="U28" s="29"/>
      <c r="V28" s="29"/>
      <c r="W28" s="29"/>
      <c r="X28" s="29"/>
      <c r="Y28" s="29"/>
      <c r="Z28" s="29"/>
      <c r="AA28" s="29"/>
      <c r="AB28" s="29"/>
      <c r="AC28" s="29"/>
      <c r="AD28" s="29"/>
      <c r="AE28" s="29"/>
    </row>
    <row r="29" spans="1:31" s="8" customFormat="1" ht="16.5" customHeight="1">
      <c r="A29" s="97"/>
      <c r="B29" s="98"/>
      <c r="C29" s="97"/>
      <c r="D29" s="97"/>
      <c r="E29" s="218" t="s">
        <v>1</v>
      </c>
      <c r="F29" s="218"/>
      <c r="G29" s="218"/>
      <c r="H29" s="218"/>
      <c r="I29" s="97"/>
      <c r="J29" s="97"/>
      <c r="K29" s="97"/>
      <c r="L29" s="99"/>
      <c r="S29" s="97"/>
      <c r="T29" s="97"/>
      <c r="U29" s="97"/>
      <c r="V29" s="97"/>
      <c r="W29" s="97"/>
      <c r="X29" s="97"/>
      <c r="Y29" s="97"/>
      <c r="Z29" s="97"/>
      <c r="AA29" s="97"/>
      <c r="AB29" s="97"/>
      <c r="AC29" s="97"/>
      <c r="AD29" s="97"/>
      <c r="AE29" s="97"/>
    </row>
    <row r="30" spans="1:31" s="2" customFormat="1" ht="6.95" customHeight="1">
      <c r="A30" s="29"/>
      <c r="B30" s="30"/>
      <c r="C30" s="29"/>
      <c r="D30" s="29"/>
      <c r="E30" s="29"/>
      <c r="F30" s="29"/>
      <c r="G30" s="29"/>
      <c r="H30" s="29"/>
      <c r="I30" s="29"/>
      <c r="J30" s="29"/>
      <c r="K30" s="29"/>
      <c r="L30" s="39"/>
      <c r="S30" s="29"/>
      <c r="T30" s="29"/>
      <c r="U30" s="29"/>
      <c r="V30" s="29"/>
      <c r="W30" s="29"/>
      <c r="X30" s="29"/>
      <c r="Y30" s="29"/>
      <c r="Z30" s="29"/>
      <c r="AA30" s="29"/>
      <c r="AB30" s="29"/>
      <c r="AC30" s="29"/>
      <c r="AD30" s="29"/>
      <c r="AE30" s="29"/>
    </row>
    <row r="31" spans="1:31" s="2" customFormat="1" ht="6.95" customHeight="1">
      <c r="A31" s="29"/>
      <c r="B31" s="30"/>
      <c r="C31" s="29"/>
      <c r="D31" s="63"/>
      <c r="E31" s="63"/>
      <c r="F31" s="63"/>
      <c r="G31" s="63"/>
      <c r="H31" s="63"/>
      <c r="I31" s="63"/>
      <c r="J31" s="63"/>
      <c r="K31" s="63"/>
      <c r="L31" s="39"/>
      <c r="S31" s="29"/>
      <c r="T31" s="29"/>
      <c r="U31" s="29"/>
      <c r="V31" s="29"/>
      <c r="W31" s="29"/>
      <c r="X31" s="29"/>
      <c r="Y31" s="29"/>
      <c r="Z31" s="29"/>
      <c r="AA31" s="29"/>
      <c r="AB31" s="29"/>
      <c r="AC31" s="29"/>
      <c r="AD31" s="29"/>
      <c r="AE31" s="29"/>
    </row>
    <row r="32" spans="1:31" s="2" customFormat="1" ht="25.35" customHeight="1">
      <c r="A32" s="29"/>
      <c r="B32" s="30"/>
      <c r="C32" s="29"/>
      <c r="D32" s="100" t="s">
        <v>39</v>
      </c>
      <c r="E32" s="29"/>
      <c r="F32" s="29"/>
      <c r="G32" s="29"/>
      <c r="H32" s="29"/>
      <c r="I32" s="29"/>
      <c r="J32" s="68">
        <f>J98</f>
        <v>0</v>
      </c>
      <c r="K32" s="29"/>
      <c r="L32" s="39"/>
      <c r="S32" s="29"/>
      <c r="T32" s="29"/>
      <c r="U32" s="29"/>
      <c r="V32" s="29"/>
      <c r="W32" s="29"/>
      <c r="X32" s="29"/>
      <c r="Y32" s="29"/>
      <c r="Z32" s="29"/>
      <c r="AA32" s="29"/>
      <c r="AB32" s="29"/>
      <c r="AC32" s="29"/>
      <c r="AD32" s="29"/>
      <c r="AE32" s="29"/>
    </row>
    <row r="33" spans="1:31" s="2" customFormat="1" ht="6.95" customHeight="1">
      <c r="A33" s="29"/>
      <c r="B33" s="30"/>
      <c r="C33" s="29"/>
      <c r="D33" s="63"/>
      <c r="E33" s="63"/>
      <c r="F33" s="63"/>
      <c r="G33" s="63"/>
      <c r="H33" s="63"/>
      <c r="I33" s="63"/>
      <c r="J33" s="63"/>
      <c r="K33" s="63"/>
      <c r="L33" s="39"/>
      <c r="S33" s="29"/>
      <c r="T33" s="29"/>
      <c r="U33" s="29"/>
      <c r="V33" s="29"/>
      <c r="W33" s="29"/>
      <c r="X33" s="29"/>
      <c r="Y33" s="29"/>
      <c r="Z33" s="29"/>
      <c r="AA33" s="29"/>
      <c r="AB33" s="29"/>
      <c r="AC33" s="29"/>
      <c r="AD33" s="29"/>
      <c r="AE33" s="29"/>
    </row>
    <row r="34" spans="1:31" s="2" customFormat="1" ht="14.45" customHeight="1">
      <c r="A34" s="29"/>
      <c r="B34" s="30"/>
      <c r="C34" s="29"/>
      <c r="D34" s="29"/>
      <c r="E34" s="29"/>
      <c r="F34" s="33" t="s">
        <v>41</v>
      </c>
      <c r="G34" s="29"/>
      <c r="H34" s="29"/>
      <c r="I34" s="33" t="s">
        <v>40</v>
      </c>
      <c r="J34" s="33" t="s">
        <v>42</v>
      </c>
      <c r="K34" s="29"/>
      <c r="L34" s="3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</row>
    <row r="35" spans="1:31" s="2" customFormat="1" ht="14.45" customHeight="1">
      <c r="A35" s="29"/>
      <c r="B35" s="30"/>
      <c r="C35" s="29"/>
      <c r="D35" s="101" t="s">
        <v>43</v>
      </c>
      <c r="E35" s="26" t="s">
        <v>44</v>
      </c>
      <c r="F35" s="102">
        <f>ROUND((SUM(BE130:BE320)),  2)</f>
        <v>0</v>
      </c>
      <c r="G35" s="29"/>
      <c r="H35" s="29"/>
      <c r="I35" s="103">
        <v>0.21</v>
      </c>
      <c r="J35" s="102">
        <f>ROUND(((SUM(BE130:BE320))*I35),  2)</f>
        <v>0</v>
      </c>
      <c r="K35" s="29"/>
      <c r="L35" s="3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</row>
    <row r="36" spans="1:31" s="2" customFormat="1" ht="14.45" customHeight="1">
      <c r="A36" s="29"/>
      <c r="B36" s="30"/>
      <c r="C36" s="29"/>
      <c r="D36" s="29"/>
      <c r="E36" s="26" t="s">
        <v>45</v>
      </c>
      <c r="F36" s="102">
        <f>ROUND((SUM(BF130:BF320)),  2)</f>
        <v>0</v>
      </c>
      <c r="G36" s="29"/>
      <c r="H36" s="29"/>
      <c r="I36" s="103">
        <v>0.15</v>
      </c>
      <c r="J36" s="102">
        <f>ROUND(((SUM(BF130:BF320))*I36),  2)</f>
        <v>0</v>
      </c>
      <c r="K36" s="29"/>
      <c r="L36" s="39"/>
      <c r="S36" s="29"/>
      <c r="T36" s="29"/>
      <c r="U36" s="29"/>
      <c r="V36" s="29"/>
      <c r="W36" s="29"/>
      <c r="X36" s="29"/>
      <c r="Y36" s="29"/>
      <c r="Z36" s="29"/>
      <c r="AA36" s="29"/>
      <c r="AB36" s="29"/>
      <c r="AC36" s="29"/>
      <c r="AD36" s="29"/>
      <c r="AE36" s="29"/>
    </row>
    <row r="37" spans="1:31" s="2" customFormat="1" ht="14.45" hidden="1" customHeight="1">
      <c r="A37" s="29"/>
      <c r="B37" s="30"/>
      <c r="C37" s="29"/>
      <c r="D37" s="29"/>
      <c r="E37" s="26" t="s">
        <v>46</v>
      </c>
      <c r="F37" s="102">
        <f>ROUND((SUM(BG130:BG320)),  2)</f>
        <v>0</v>
      </c>
      <c r="G37" s="29"/>
      <c r="H37" s="29"/>
      <c r="I37" s="103">
        <v>0.21</v>
      </c>
      <c r="J37" s="102">
        <f>0</f>
        <v>0</v>
      </c>
      <c r="K37" s="29"/>
      <c r="L37" s="39"/>
      <c r="S37" s="29"/>
      <c r="T37" s="29"/>
      <c r="U37" s="29"/>
      <c r="V37" s="29"/>
      <c r="W37" s="29"/>
      <c r="X37" s="29"/>
      <c r="Y37" s="29"/>
      <c r="Z37" s="29"/>
      <c r="AA37" s="29"/>
      <c r="AB37" s="29"/>
      <c r="AC37" s="29"/>
      <c r="AD37" s="29"/>
      <c r="AE37" s="29"/>
    </row>
    <row r="38" spans="1:31" s="2" customFormat="1" ht="14.45" hidden="1" customHeight="1">
      <c r="A38" s="29"/>
      <c r="B38" s="30"/>
      <c r="C38" s="29"/>
      <c r="D38" s="29"/>
      <c r="E38" s="26" t="s">
        <v>47</v>
      </c>
      <c r="F38" s="102">
        <f>ROUND((SUM(BH130:BH320)),  2)</f>
        <v>0</v>
      </c>
      <c r="G38" s="29"/>
      <c r="H38" s="29"/>
      <c r="I38" s="103">
        <v>0.15</v>
      </c>
      <c r="J38" s="102">
        <f>0</f>
        <v>0</v>
      </c>
      <c r="K38" s="29"/>
      <c r="L38" s="39"/>
      <c r="S38" s="29"/>
      <c r="T38" s="29"/>
      <c r="U38" s="29"/>
      <c r="V38" s="29"/>
      <c r="W38" s="29"/>
      <c r="X38" s="29"/>
      <c r="Y38" s="29"/>
      <c r="Z38" s="29"/>
      <c r="AA38" s="29"/>
      <c r="AB38" s="29"/>
      <c r="AC38" s="29"/>
      <c r="AD38" s="29"/>
      <c r="AE38" s="29"/>
    </row>
    <row r="39" spans="1:31" s="2" customFormat="1" ht="14.45" hidden="1" customHeight="1">
      <c r="A39" s="29"/>
      <c r="B39" s="30"/>
      <c r="C39" s="29"/>
      <c r="D39" s="29"/>
      <c r="E39" s="26" t="s">
        <v>48</v>
      </c>
      <c r="F39" s="102">
        <f>ROUND((SUM(BI130:BI320)),  2)</f>
        <v>0</v>
      </c>
      <c r="G39" s="29"/>
      <c r="H39" s="29"/>
      <c r="I39" s="103">
        <v>0</v>
      </c>
      <c r="J39" s="102">
        <f>0</f>
        <v>0</v>
      </c>
      <c r="K39" s="29"/>
      <c r="L39" s="3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29"/>
      <c r="AD39" s="29"/>
      <c r="AE39" s="29"/>
    </row>
    <row r="40" spans="1:31" s="2" customFormat="1" ht="6.95" customHeight="1">
      <c r="A40" s="29"/>
      <c r="B40" s="30"/>
      <c r="C40" s="29"/>
      <c r="D40" s="29"/>
      <c r="E40" s="29"/>
      <c r="F40" s="29"/>
      <c r="G40" s="29"/>
      <c r="H40" s="29"/>
      <c r="I40" s="29"/>
      <c r="J40" s="29"/>
      <c r="K40" s="29"/>
      <c r="L40" s="3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29"/>
      <c r="AD40" s="29"/>
      <c r="AE40" s="29"/>
    </row>
    <row r="41" spans="1:31" s="2" customFormat="1" ht="25.35" customHeight="1">
      <c r="A41" s="29"/>
      <c r="B41" s="30"/>
      <c r="C41" s="104"/>
      <c r="D41" s="105" t="s">
        <v>49</v>
      </c>
      <c r="E41" s="57"/>
      <c r="F41" s="57"/>
      <c r="G41" s="106" t="s">
        <v>50</v>
      </c>
      <c r="H41" s="107" t="s">
        <v>51</v>
      </c>
      <c r="I41" s="57"/>
      <c r="J41" s="108">
        <f>SUM(J32:J39)</f>
        <v>0</v>
      </c>
      <c r="K41" s="109"/>
      <c r="L41" s="39"/>
      <c r="S41" s="29"/>
      <c r="T41" s="29"/>
      <c r="U41" s="29"/>
      <c r="V41" s="29"/>
      <c r="W41" s="29"/>
      <c r="X41" s="29"/>
      <c r="Y41" s="29"/>
      <c r="Z41" s="29"/>
      <c r="AA41" s="29"/>
      <c r="AB41" s="29"/>
      <c r="AC41" s="29"/>
      <c r="AD41" s="29"/>
      <c r="AE41" s="29"/>
    </row>
    <row r="42" spans="1:31" s="2" customFormat="1" ht="14.45" customHeight="1">
      <c r="A42" s="29"/>
      <c r="B42" s="30"/>
      <c r="C42" s="29"/>
      <c r="D42" s="29"/>
      <c r="E42" s="29"/>
      <c r="F42" s="29"/>
      <c r="G42" s="29"/>
      <c r="H42" s="29"/>
      <c r="I42" s="29"/>
      <c r="J42" s="29"/>
      <c r="K42" s="29"/>
      <c r="L42" s="39"/>
      <c r="S42" s="29"/>
      <c r="T42" s="29"/>
      <c r="U42" s="29"/>
      <c r="V42" s="29"/>
      <c r="W42" s="29"/>
      <c r="X42" s="29"/>
      <c r="Y42" s="29"/>
      <c r="Z42" s="29"/>
      <c r="AA42" s="29"/>
      <c r="AB42" s="29"/>
      <c r="AC42" s="29"/>
      <c r="AD42" s="29"/>
      <c r="AE42" s="29"/>
    </row>
    <row r="43" spans="1:31" s="1" customFormat="1" ht="14.45" customHeight="1">
      <c r="B43" s="20"/>
      <c r="L43" s="20"/>
    </row>
    <row r="44" spans="1:31" s="1" customFormat="1" ht="14.45" customHeight="1">
      <c r="B44" s="20"/>
      <c r="L44" s="20"/>
    </row>
    <row r="45" spans="1:31" s="1" customFormat="1" ht="14.45" customHeight="1">
      <c r="B45" s="20"/>
      <c r="L45" s="20"/>
    </row>
    <row r="46" spans="1:31" s="1" customFormat="1" ht="14.45" customHeight="1">
      <c r="B46" s="20"/>
      <c r="L46" s="20"/>
    </row>
    <row r="47" spans="1:31" s="1" customFormat="1" ht="14.45" customHeight="1">
      <c r="B47" s="20"/>
      <c r="L47" s="20"/>
    </row>
    <row r="48" spans="1:31" s="1" customFormat="1" ht="14.45" customHeight="1">
      <c r="B48" s="20"/>
      <c r="L48" s="20"/>
    </row>
    <row r="49" spans="1:31" s="1" customFormat="1" ht="14.45" customHeight="1">
      <c r="B49" s="20"/>
      <c r="L49" s="20"/>
    </row>
    <row r="50" spans="1:31" s="2" customFormat="1" ht="14.45" customHeight="1">
      <c r="B50" s="39"/>
      <c r="D50" s="40" t="s">
        <v>52</v>
      </c>
      <c r="E50" s="41"/>
      <c r="F50" s="41"/>
      <c r="G50" s="40" t="s">
        <v>53</v>
      </c>
      <c r="H50" s="41"/>
      <c r="I50" s="41"/>
      <c r="J50" s="41"/>
      <c r="K50" s="41"/>
      <c r="L50" s="39"/>
    </row>
    <row r="51" spans="1:31" ht="11.25">
      <c r="B51" s="20"/>
      <c r="L51" s="20"/>
    </row>
    <row r="52" spans="1:31" ht="11.25">
      <c r="B52" s="20"/>
      <c r="L52" s="20"/>
    </row>
    <row r="53" spans="1:31" ht="11.25">
      <c r="B53" s="20"/>
      <c r="L53" s="20"/>
    </row>
    <row r="54" spans="1:31" ht="11.25">
      <c r="B54" s="20"/>
      <c r="L54" s="20"/>
    </row>
    <row r="55" spans="1:31" ht="11.25">
      <c r="B55" s="20"/>
      <c r="L55" s="20"/>
    </row>
    <row r="56" spans="1:31" ht="11.25">
      <c r="B56" s="20"/>
      <c r="L56" s="20"/>
    </row>
    <row r="57" spans="1:31" ht="11.25">
      <c r="B57" s="20"/>
      <c r="L57" s="20"/>
    </row>
    <row r="58" spans="1:31" ht="11.25">
      <c r="B58" s="20"/>
      <c r="L58" s="20"/>
    </row>
    <row r="59" spans="1:31" ht="11.25">
      <c r="B59" s="20"/>
      <c r="L59" s="20"/>
    </row>
    <row r="60" spans="1:31" ht="11.25">
      <c r="B60" s="20"/>
      <c r="L60" s="20"/>
    </row>
    <row r="61" spans="1:31" s="2" customFormat="1" ht="12.75">
      <c r="A61" s="29"/>
      <c r="B61" s="30"/>
      <c r="C61" s="29"/>
      <c r="D61" s="42" t="s">
        <v>54</v>
      </c>
      <c r="E61" s="32"/>
      <c r="F61" s="110" t="s">
        <v>55</v>
      </c>
      <c r="G61" s="42" t="s">
        <v>54</v>
      </c>
      <c r="H61" s="32"/>
      <c r="I61" s="32"/>
      <c r="J61" s="111" t="s">
        <v>55</v>
      </c>
      <c r="K61" s="32"/>
      <c r="L61" s="39"/>
      <c r="S61" s="29"/>
      <c r="T61" s="29"/>
      <c r="U61" s="29"/>
      <c r="V61" s="29"/>
      <c r="W61" s="29"/>
      <c r="X61" s="29"/>
      <c r="Y61" s="29"/>
      <c r="Z61" s="29"/>
      <c r="AA61" s="29"/>
      <c r="AB61" s="29"/>
      <c r="AC61" s="29"/>
      <c r="AD61" s="29"/>
      <c r="AE61" s="29"/>
    </row>
    <row r="62" spans="1:31" ht="11.25">
      <c r="B62" s="20"/>
      <c r="L62" s="20"/>
    </row>
    <row r="63" spans="1:31" ht="11.25">
      <c r="B63" s="20"/>
      <c r="L63" s="20"/>
    </row>
    <row r="64" spans="1:31" ht="11.25">
      <c r="B64" s="20"/>
      <c r="L64" s="20"/>
    </row>
    <row r="65" spans="1:31" s="2" customFormat="1" ht="12.75">
      <c r="A65" s="29"/>
      <c r="B65" s="30"/>
      <c r="C65" s="29"/>
      <c r="D65" s="40" t="s">
        <v>56</v>
      </c>
      <c r="E65" s="43"/>
      <c r="F65" s="43"/>
      <c r="G65" s="40" t="s">
        <v>57</v>
      </c>
      <c r="H65" s="43"/>
      <c r="I65" s="43"/>
      <c r="J65" s="43"/>
      <c r="K65" s="43"/>
      <c r="L65" s="39"/>
      <c r="S65" s="29"/>
      <c r="T65" s="29"/>
      <c r="U65" s="29"/>
      <c r="V65" s="29"/>
      <c r="W65" s="29"/>
      <c r="X65" s="29"/>
      <c r="Y65" s="29"/>
      <c r="Z65" s="29"/>
      <c r="AA65" s="29"/>
      <c r="AB65" s="29"/>
      <c r="AC65" s="29"/>
      <c r="AD65" s="29"/>
      <c r="AE65" s="29"/>
    </row>
    <row r="66" spans="1:31" ht="11.25">
      <c r="B66" s="20"/>
      <c r="L66" s="20"/>
    </row>
    <row r="67" spans="1:31" ht="11.25">
      <c r="B67" s="20"/>
      <c r="L67" s="20"/>
    </row>
    <row r="68" spans="1:31" ht="11.25">
      <c r="B68" s="20"/>
      <c r="L68" s="20"/>
    </row>
    <row r="69" spans="1:31" ht="11.25">
      <c r="B69" s="20"/>
      <c r="L69" s="20"/>
    </row>
    <row r="70" spans="1:31" ht="11.25">
      <c r="B70" s="20"/>
      <c r="L70" s="20"/>
    </row>
    <row r="71" spans="1:31" ht="11.25">
      <c r="B71" s="20"/>
      <c r="L71" s="20"/>
    </row>
    <row r="72" spans="1:31" ht="11.25">
      <c r="B72" s="20"/>
      <c r="L72" s="20"/>
    </row>
    <row r="73" spans="1:31" ht="11.25">
      <c r="B73" s="20"/>
      <c r="L73" s="20"/>
    </row>
    <row r="74" spans="1:31" ht="11.25">
      <c r="B74" s="20"/>
      <c r="L74" s="20"/>
    </row>
    <row r="75" spans="1:31" ht="11.25">
      <c r="B75" s="20"/>
      <c r="L75" s="20"/>
    </row>
    <row r="76" spans="1:31" s="2" customFormat="1" ht="12.75">
      <c r="A76" s="29"/>
      <c r="B76" s="30"/>
      <c r="C76" s="29"/>
      <c r="D76" s="42" t="s">
        <v>54</v>
      </c>
      <c r="E76" s="32"/>
      <c r="F76" s="110" t="s">
        <v>55</v>
      </c>
      <c r="G76" s="42" t="s">
        <v>54</v>
      </c>
      <c r="H76" s="32"/>
      <c r="I76" s="32"/>
      <c r="J76" s="111" t="s">
        <v>55</v>
      </c>
      <c r="K76" s="32"/>
      <c r="L76" s="39"/>
      <c r="S76" s="29"/>
      <c r="T76" s="29"/>
      <c r="U76" s="29"/>
      <c r="V76" s="29"/>
      <c r="W76" s="29"/>
      <c r="X76" s="29"/>
      <c r="Y76" s="29"/>
      <c r="Z76" s="29"/>
      <c r="AA76" s="29"/>
      <c r="AB76" s="29"/>
      <c r="AC76" s="29"/>
      <c r="AD76" s="29"/>
      <c r="AE76" s="29"/>
    </row>
    <row r="77" spans="1:31" s="2" customFormat="1" ht="14.45" customHeight="1">
      <c r="A77" s="29"/>
      <c r="B77" s="44"/>
      <c r="C77" s="45"/>
      <c r="D77" s="45"/>
      <c r="E77" s="45"/>
      <c r="F77" s="45"/>
      <c r="G77" s="45"/>
      <c r="H77" s="45"/>
      <c r="I77" s="45"/>
      <c r="J77" s="45"/>
      <c r="K77" s="45"/>
      <c r="L77" s="39"/>
      <c r="S77" s="29"/>
      <c r="T77" s="29"/>
      <c r="U77" s="29"/>
      <c r="V77" s="29"/>
      <c r="W77" s="29"/>
      <c r="X77" s="29"/>
      <c r="Y77" s="29"/>
      <c r="Z77" s="29"/>
      <c r="AA77" s="29"/>
      <c r="AB77" s="29"/>
      <c r="AC77" s="29"/>
      <c r="AD77" s="29"/>
      <c r="AE77" s="29"/>
    </row>
    <row r="81" spans="1:31" s="2" customFormat="1" ht="6.95" customHeight="1">
      <c r="A81" s="29"/>
      <c r="B81" s="46"/>
      <c r="C81" s="47"/>
      <c r="D81" s="47"/>
      <c r="E81" s="47"/>
      <c r="F81" s="47"/>
      <c r="G81" s="47"/>
      <c r="H81" s="47"/>
      <c r="I81" s="47"/>
      <c r="J81" s="47"/>
      <c r="K81" s="47"/>
      <c r="L81" s="39"/>
      <c r="S81" s="29"/>
      <c r="T81" s="29"/>
      <c r="U81" s="29"/>
      <c r="V81" s="29"/>
      <c r="W81" s="29"/>
      <c r="X81" s="29"/>
      <c r="Y81" s="29"/>
      <c r="Z81" s="29"/>
      <c r="AA81" s="29"/>
      <c r="AB81" s="29"/>
      <c r="AC81" s="29"/>
      <c r="AD81" s="29"/>
      <c r="AE81" s="29"/>
    </row>
    <row r="82" spans="1:31" s="2" customFormat="1" ht="24.95" customHeight="1">
      <c r="A82" s="29"/>
      <c r="B82" s="30"/>
      <c r="C82" s="21" t="s">
        <v>113</v>
      </c>
      <c r="D82" s="29"/>
      <c r="E82" s="29"/>
      <c r="F82" s="29"/>
      <c r="G82" s="29"/>
      <c r="H82" s="29"/>
      <c r="I82" s="29"/>
      <c r="J82" s="29"/>
      <c r="K82" s="29"/>
      <c r="L82" s="39"/>
      <c r="S82" s="29"/>
      <c r="T82" s="29"/>
      <c r="U82" s="29"/>
      <c r="V82" s="29"/>
      <c r="W82" s="29"/>
      <c r="X82" s="29"/>
      <c r="Y82" s="29"/>
      <c r="Z82" s="29"/>
      <c r="AA82" s="29"/>
      <c r="AB82" s="29"/>
      <c r="AC82" s="29"/>
      <c r="AD82" s="29"/>
      <c r="AE82" s="29"/>
    </row>
    <row r="83" spans="1:31" s="2" customFormat="1" ht="6.95" customHeight="1">
      <c r="A83" s="29"/>
      <c r="B83" s="30"/>
      <c r="C83" s="29"/>
      <c r="D83" s="29"/>
      <c r="E83" s="29"/>
      <c r="F83" s="29"/>
      <c r="G83" s="29"/>
      <c r="H83" s="29"/>
      <c r="I83" s="29"/>
      <c r="J83" s="29"/>
      <c r="K83" s="29"/>
      <c r="L83" s="39"/>
      <c r="S83" s="29"/>
      <c r="T83" s="29"/>
      <c r="U83" s="29"/>
      <c r="V83" s="29"/>
      <c r="W83" s="29"/>
      <c r="X83" s="29"/>
      <c r="Y83" s="29"/>
      <c r="Z83" s="29"/>
      <c r="AA83" s="29"/>
      <c r="AB83" s="29"/>
      <c r="AC83" s="29"/>
      <c r="AD83" s="29"/>
      <c r="AE83" s="29"/>
    </row>
    <row r="84" spans="1:31" s="2" customFormat="1" ht="12" customHeight="1">
      <c r="A84" s="29"/>
      <c r="B84" s="30"/>
      <c r="C84" s="26" t="s">
        <v>14</v>
      </c>
      <c r="D84" s="29"/>
      <c r="E84" s="29"/>
      <c r="F84" s="29"/>
      <c r="G84" s="29"/>
      <c r="H84" s="29"/>
      <c r="I84" s="29"/>
      <c r="J84" s="29"/>
      <c r="K84" s="29"/>
      <c r="L84" s="39"/>
      <c r="S84" s="29"/>
      <c r="T84" s="29"/>
      <c r="U84" s="29"/>
      <c r="V84" s="29"/>
      <c r="W84" s="29"/>
      <c r="X84" s="29"/>
      <c r="Y84" s="29"/>
      <c r="Z84" s="29"/>
      <c r="AA84" s="29"/>
      <c r="AB84" s="29"/>
      <c r="AC84" s="29"/>
      <c r="AD84" s="29"/>
      <c r="AE84" s="29"/>
    </row>
    <row r="85" spans="1:31" s="2" customFormat="1" ht="16.5" customHeight="1">
      <c r="A85" s="29"/>
      <c r="B85" s="30"/>
      <c r="C85" s="29"/>
      <c r="D85" s="29"/>
      <c r="E85" s="230" t="str">
        <f>E7</f>
        <v>Kosmonosy, obnova vodovodu a kanalizace - 2. etapa - část C</v>
      </c>
      <c r="F85" s="231"/>
      <c r="G85" s="231"/>
      <c r="H85" s="231"/>
      <c r="I85" s="29"/>
      <c r="J85" s="29"/>
      <c r="K85" s="29"/>
      <c r="L85" s="39"/>
      <c r="S85" s="29"/>
      <c r="T85" s="29"/>
      <c r="U85" s="29"/>
      <c r="V85" s="29"/>
      <c r="W85" s="29"/>
      <c r="X85" s="29"/>
      <c r="Y85" s="29"/>
      <c r="Z85" s="29"/>
      <c r="AA85" s="29"/>
      <c r="AB85" s="29"/>
      <c r="AC85" s="29"/>
      <c r="AD85" s="29"/>
      <c r="AE85" s="29"/>
    </row>
    <row r="86" spans="1:31" s="1" customFormat="1" ht="12" customHeight="1">
      <c r="B86" s="20"/>
      <c r="C86" s="26" t="s">
        <v>109</v>
      </c>
      <c r="L86" s="20"/>
    </row>
    <row r="87" spans="1:31" s="2" customFormat="1" ht="16.5" customHeight="1">
      <c r="A87" s="29"/>
      <c r="B87" s="30"/>
      <c r="C87" s="29"/>
      <c r="D87" s="29"/>
      <c r="E87" s="230" t="s">
        <v>110</v>
      </c>
      <c r="F87" s="232"/>
      <c r="G87" s="232"/>
      <c r="H87" s="232"/>
      <c r="I87" s="29"/>
      <c r="J87" s="29"/>
      <c r="K87" s="29"/>
      <c r="L87" s="39"/>
      <c r="S87" s="29"/>
      <c r="T87" s="29"/>
      <c r="U87" s="29"/>
      <c r="V87" s="29"/>
      <c r="W87" s="29"/>
      <c r="X87" s="29"/>
      <c r="Y87" s="29"/>
      <c r="Z87" s="29"/>
      <c r="AA87" s="29"/>
      <c r="AB87" s="29"/>
      <c r="AC87" s="29"/>
      <c r="AD87" s="29"/>
      <c r="AE87" s="29"/>
    </row>
    <row r="88" spans="1:31" s="2" customFormat="1" ht="12" customHeight="1">
      <c r="A88" s="29"/>
      <c r="B88" s="30"/>
      <c r="C88" s="26" t="s">
        <v>111</v>
      </c>
      <c r="D88" s="29"/>
      <c r="E88" s="29"/>
      <c r="F88" s="29"/>
      <c r="G88" s="29"/>
      <c r="H88" s="29"/>
      <c r="I88" s="29"/>
      <c r="J88" s="29"/>
      <c r="K88" s="29"/>
      <c r="L88" s="39"/>
      <c r="S88" s="29"/>
      <c r="T88" s="29"/>
      <c r="U88" s="29"/>
      <c r="V88" s="29"/>
      <c r="W88" s="29"/>
      <c r="X88" s="29"/>
      <c r="Y88" s="29"/>
      <c r="Z88" s="29"/>
      <c r="AA88" s="29"/>
      <c r="AB88" s="29"/>
      <c r="AC88" s="29"/>
      <c r="AD88" s="29"/>
      <c r="AE88" s="29"/>
    </row>
    <row r="89" spans="1:31" s="2" customFormat="1" ht="16.5" customHeight="1">
      <c r="A89" s="29"/>
      <c r="B89" s="30"/>
      <c r="C89" s="29"/>
      <c r="D89" s="29"/>
      <c r="E89" s="192" t="str">
        <f>E11</f>
        <v>SO 4.1 - Lokální opravy kanalizačních řadů</v>
      </c>
      <c r="F89" s="232"/>
      <c r="G89" s="232"/>
      <c r="H89" s="232"/>
      <c r="I89" s="29"/>
      <c r="J89" s="29"/>
      <c r="K89" s="29"/>
      <c r="L89" s="39"/>
      <c r="S89" s="29"/>
      <c r="T89" s="29"/>
      <c r="U89" s="29"/>
      <c r="V89" s="29"/>
      <c r="W89" s="29"/>
      <c r="X89" s="29"/>
      <c r="Y89" s="29"/>
      <c r="Z89" s="29"/>
      <c r="AA89" s="29"/>
      <c r="AB89" s="29"/>
      <c r="AC89" s="29"/>
      <c r="AD89" s="29"/>
      <c r="AE89" s="29"/>
    </row>
    <row r="90" spans="1:31" s="2" customFormat="1" ht="6.95" customHeight="1">
      <c r="A90" s="29"/>
      <c r="B90" s="30"/>
      <c r="C90" s="29"/>
      <c r="D90" s="29"/>
      <c r="E90" s="29"/>
      <c r="F90" s="29"/>
      <c r="G90" s="29"/>
      <c r="H90" s="29"/>
      <c r="I90" s="29"/>
      <c r="J90" s="29"/>
      <c r="K90" s="29"/>
      <c r="L90" s="39"/>
      <c r="S90" s="29"/>
      <c r="T90" s="29"/>
      <c r="U90" s="29"/>
      <c r="V90" s="29"/>
      <c r="W90" s="29"/>
      <c r="X90" s="29"/>
      <c r="Y90" s="29"/>
      <c r="Z90" s="29"/>
      <c r="AA90" s="29"/>
      <c r="AB90" s="29"/>
      <c r="AC90" s="29"/>
      <c r="AD90" s="29"/>
      <c r="AE90" s="29"/>
    </row>
    <row r="91" spans="1:31" s="2" customFormat="1" ht="12" customHeight="1">
      <c r="A91" s="29"/>
      <c r="B91" s="30"/>
      <c r="C91" s="26" t="s">
        <v>18</v>
      </c>
      <c r="D91" s="29"/>
      <c r="E91" s="29"/>
      <c r="F91" s="24" t="str">
        <f>F14</f>
        <v>Kosmonosy</v>
      </c>
      <c r="G91" s="29"/>
      <c r="H91" s="29"/>
      <c r="I91" s="26" t="s">
        <v>20</v>
      </c>
      <c r="J91" s="52" t="str">
        <f>IF(J14="","",J14)</f>
        <v>29. 10. 2020</v>
      </c>
      <c r="K91" s="29"/>
      <c r="L91" s="39"/>
      <c r="S91" s="29"/>
      <c r="T91" s="29"/>
      <c r="U91" s="29"/>
      <c r="V91" s="29"/>
      <c r="W91" s="29"/>
      <c r="X91" s="29"/>
      <c r="Y91" s="29"/>
      <c r="Z91" s="29"/>
      <c r="AA91" s="29"/>
      <c r="AB91" s="29"/>
      <c r="AC91" s="29"/>
      <c r="AD91" s="29"/>
      <c r="AE91" s="29"/>
    </row>
    <row r="92" spans="1:31" s="2" customFormat="1" ht="6.95" customHeight="1">
      <c r="A92" s="29"/>
      <c r="B92" s="30"/>
      <c r="C92" s="29"/>
      <c r="D92" s="29"/>
      <c r="E92" s="29"/>
      <c r="F92" s="29"/>
      <c r="G92" s="29"/>
      <c r="H92" s="29"/>
      <c r="I92" s="29"/>
      <c r="J92" s="29"/>
      <c r="K92" s="29"/>
      <c r="L92" s="39"/>
      <c r="S92" s="29"/>
      <c r="T92" s="29"/>
      <c r="U92" s="29"/>
      <c r="V92" s="29"/>
      <c r="W92" s="29"/>
      <c r="X92" s="29"/>
      <c r="Y92" s="29"/>
      <c r="Z92" s="29"/>
      <c r="AA92" s="29"/>
      <c r="AB92" s="29"/>
      <c r="AC92" s="29"/>
      <c r="AD92" s="29"/>
      <c r="AE92" s="29"/>
    </row>
    <row r="93" spans="1:31" s="2" customFormat="1" ht="15.2" customHeight="1">
      <c r="A93" s="29"/>
      <c r="B93" s="30"/>
      <c r="C93" s="26" t="s">
        <v>22</v>
      </c>
      <c r="D93" s="29"/>
      <c r="E93" s="29"/>
      <c r="F93" s="24" t="str">
        <f>E17</f>
        <v>Vodovody a kanalizace Mladá Boleslav, a.s.</v>
      </c>
      <c r="G93" s="29"/>
      <c r="H93" s="29"/>
      <c r="I93" s="26" t="s">
        <v>30</v>
      </c>
      <c r="J93" s="27" t="str">
        <f>E23</f>
        <v>ŠINDLAR s.r.o.</v>
      </c>
      <c r="K93" s="29"/>
      <c r="L93" s="39"/>
      <c r="S93" s="29"/>
      <c r="T93" s="29"/>
      <c r="U93" s="29"/>
      <c r="V93" s="29"/>
      <c r="W93" s="29"/>
      <c r="X93" s="29"/>
      <c r="Y93" s="29"/>
      <c r="Z93" s="29"/>
      <c r="AA93" s="29"/>
      <c r="AB93" s="29"/>
      <c r="AC93" s="29"/>
      <c r="AD93" s="29"/>
      <c r="AE93" s="29"/>
    </row>
    <row r="94" spans="1:31" s="2" customFormat="1" ht="15.2" customHeight="1">
      <c r="A94" s="29"/>
      <c r="B94" s="30"/>
      <c r="C94" s="26" t="s">
        <v>28</v>
      </c>
      <c r="D94" s="29"/>
      <c r="E94" s="29"/>
      <c r="F94" s="24" t="str">
        <f>IF(E20="","",E20)</f>
        <v>Dle výběrového řízení</v>
      </c>
      <c r="G94" s="29"/>
      <c r="H94" s="29"/>
      <c r="I94" s="26" t="s">
        <v>35</v>
      </c>
      <c r="J94" s="27" t="str">
        <f>E26</f>
        <v>Roman Bárta</v>
      </c>
      <c r="K94" s="29"/>
      <c r="L94" s="39"/>
      <c r="S94" s="29"/>
      <c r="T94" s="29"/>
      <c r="U94" s="29"/>
      <c r="V94" s="29"/>
      <c r="W94" s="29"/>
      <c r="X94" s="29"/>
      <c r="Y94" s="29"/>
      <c r="Z94" s="29"/>
      <c r="AA94" s="29"/>
      <c r="AB94" s="29"/>
      <c r="AC94" s="29"/>
      <c r="AD94" s="29"/>
      <c r="AE94" s="29"/>
    </row>
    <row r="95" spans="1:31" s="2" customFormat="1" ht="10.35" customHeight="1">
      <c r="A95" s="29"/>
      <c r="B95" s="30"/>
      <c r="C95" s="29"/>
      <c r="D95" s="29"/>
      <c r="E95" s="29"/>
      <c r="F95" s="29"/>
      <c r="G95" s="29"/>
      <c r="H95" s="29"/>
      <c r="I95" s="29"/>
      <c r="J95" s="29"/>
      <c r="K95" s="29"/>
      <c r="L95" s="39"/>
      <c r="S95" s="29"/>
      <c r="T95" s="29"/>
      <c r="U95" s="29"/>
      <c r="V95" s="29"/>
      <c r="W95" s="29"/>
      <c r="X95" s="29"/>
      <c r="Y95" s="29"/>
      <c r="Z95" s="29"/>
      <c r="AA95" s="29"/>
      <c r="AB95" s="29"/>
      <c r="AC95" s="29"/>
      <c r="AD95" s="29"/>
      <c r="AE95" s="29"/>
    </row>
    <row r="96" spans="1:31" s="2" customFormat="1" ht="29.25" customHeight="1">
      <c r="A96" s="29"/>
      <c r="B96" s="30"/>
      <c r="C96" s="112" t="s">
        <v>114</v>
      </c>
      <c r="D96" s="104"/>
      <c r="E96" s="104"/>
      <c r="F96" s="104"/>
      <c r="G96" s="104"/>
      <c r="H96" s="104"/>
      <c r="I96" s="104"/>
      <c r="J96" s="113" t="s">
        <v>115</v>
      </c>
      <c r="K96" s="104"/>
      <c r="L96" s="39"/>
      <c r="S96" s="29"/>
      <c r="T96" s="29"/>
      <c r="U96" s="29"/>
      <c r="V96" s="29"/>
      <c r="W96" s="29"/>
      <c r="X96" s="29"/>
      <c r="Y96" s="29"/>
      <c r="Z96" s="29"/>
      <c r="AA96" s="29"/>
      <c r="AB96" s="29"/>
      <c r="AC96" s="29"/>
      <c r="AD96" s="29"/>
      <c r="AE96" s="29"/>
    </row>
    <row r="97" spans="1:47" s="2" customFormat="1" ht="10.35" customHeight="1">
      <c r="A97" s="29"/>
      <c r="B97" s="30"/>
      <c r="C97" s="29"/>
      <c r="D97" s="29"/>
      <c r="E97" s="29"/>
      <c r="F97" s="29"/>
      <c r="G97" s="29"/>
      <c r="H97" s="29"/>
      <c r="I97" s="29"/>
      <c r="J97" s="29"/>
      <c r="K97" s="29"/>
      <c r="L97" s="39"/>
      <c r="S97" s="29"/>
      <c r="T97" s="29"/>
      <c r="U97" s="29"/>
      <c r="V97" s="29"/>
      <c r="W97" s="29"/>
      <c r="X97" s="29"/>
      <c r="Y97" s="29"/>
      <c r="Z97" s="29"/>
      <c r="AA97" s="29"/>
      <c r="AB97" s="29"/>
      <c r="AC97" s="29"/>
      <c r="AD97" s="29"/>
      <c r="AE97" s="29"/>
    </row>
    <row r="98" spans="1:47" s="2" customFormat="1" ht="22.9" customHeight="1">
      <c r="A98" s="29"/>
      <c r="B98" s="30"/>
      <c r="C98" s="114" t="s">
        <v>116</v>
      </c>
      <c r="D98" s="29"/>
      <c r="E98" s="29"/>
      <c r="F98" s="29"/>
      <c r="G98" s="29"/>
      <c r="H98" s="29"/>
      <c r="I98" s="29"/>
      <c r="J98" s="68">
        <f>J99+J106+J108</f>
        <v>0</v>
      </c>
      <c r="K98" s="29"/>
      <c r="L98" s="39"/>
      <c r="S98" s="29"/>
      <c r="T98" s="29"/>
      <c r="U98" s="29"/>
      <c r="V98" s="29"/>
      <c r="W98" s="29"/>
      <c r="X98" s="29"/>
      <c r="Y98" s="29"/>
      <c r="Z98" s="29"/>
      <c r="AA98" s="29"/>
      <c r="AB98" s="29"/>
      <c r="AC98" s="29"/>
      <c r="AD98" s="29"/>
      <c r="AE98" s="29"/>
      <c r="AU98" s="17" t="s">
        <v>117</v>
      </c>
    </row>
    <row r="99" spans="1:47" s="9" customFormat="1" ht="24.95" customHeight="1">
      <c r="B99" s="115"/>
      <c r="D99" s="116" t="s">
        <v>118</v>
      </c>
      <c r="E99" s="117"/>
      <c r="F99" s="117"/>
      <c r="G99" s="117"/>
      <c r="H99" s="117"/>
      <c r="I99" s="117"/>
      <c r="J99" s="118">
        <f>SUM(J100:J105)</f>
        <v>0</v>
      </c>
      <c r="L99" s="115"/>
    </row>
    <row r="100" spans="1:47" s="429" customFormat="1" ht="19.899999999999999" customHeight="1">
      <c r="B100" s="430"/>
      <c r="D100" s="431" t="s">
        <v>313</v>
      </c>
      <c r="E100" s="432"/>
      <c r="F100" s="432"/>
      <c r="G100" s="432"/>
      <c r="H100" s="432"/>
      <c r="I100" s="432"/>
      <c r="J100" s="433">
        <f>J132</f>
        <v>0</v>
      </c>
      <c r="L100" s="430"/>
    </row>
    <row r="101" spans="1:47" s="10" customFormat="1" ht="19.899999999999999" customHeight="1">
      <c r="B101" s="119"/>
      <c r="D101" s="120" t="s">
        <v>119</v>
      </c>
      <c r="E101" s="121"/>
      <c r="F101" s="121"/>
      <c r="G101" s="121"/>
      <c r="H101" s="121"/>
      <c r="I101" s="121"/>
      <c r="J101" s="122">
        <f>J158</f>
        <v>0</v>
      </c>
      <c r="L101" s="119"/>
    </row>
    <row r="102" spans="1:47" s="10" customFormat="1" ht="19.899999999999999" customHeight="1">
      <c r="B102" s="119"/>
      <c r="D102" s="120" t="s">
        <v>120</v>
      </c>
      <c r="E102" s="121"/>
      <c r="F102" s="121"/>
      <c r="G102" s="121"/>
      <c r="H102" s="121"/>
      <c r="I102" s="121"/>
      <c r="J102" s="122">
        <f>J165</f>
        <v>0</v>
      </c>
      <c r="L102" s="119"/>
    </row>
    <row r="103" spans="1:47" s="429" customFormat="1" ht="19.899999999999999" customHeight="1">
      <c r="B103" s="430"/>
      <c r="D103" s="431" t="s">
        <v>315</v>
      </c>
      <c r="E103" s="432"/>
      <c r="F103" s="432"/>
      <c r="G103" s="432"/>
      <c r="H103" s="432"/>
      <c r="I103" s="432"/>
      <c r="J103" s="433">
        <f>J177</f>
        <v>0</v>
      </c>
      <c r="L103" s="430"/>
    </row>
    <row r="104" spans="1:47" s="10" customFormat="1" ht="19.899999999999999" customHeight="1">
      <c r="B104" s="119"/>
      <c r="D104" s="120" t="s">
        <v>121</v>
      </c>
      <c r="E104" s="121"/>
      <c r="F104" s="121"/>
      <c r="G104" s="121"/>
      <c r="H104" s="121"/>
      <c r="I104" s="121"/>
      <c r="J104" s="122">
        <f>J184</f>
        <v>0</v>
      </c>
      <c r="L104" s="119"/>
    </row>
    <row r="105" spans="1:47" s="10" customFormat="1" ht="19.899999999999999" customHeight="1">
      <c r="B105" s="119"/>
      <c r="D105" s="120" t="s">
        <v>122</v>
      </c>
      <c r="E105" s="121"/>
      <c r="F105" s="121"/>
      <c r="G105" s="121"/>
      <c r="H105" s="121"/>
      <c r="I105" s="121"/>
      <c r="J105" s="122">
        <f>J228</f>
        <v>0</v>
      </c>
      <c r="L105" s="119"/>
    </row>
    <row r="106" spans="1:47" s="9" customFormat="1" ht="24.95" customHeight="1">
      <c r="B106" s="115"/>
      <c r="D106" s="116" t="s">
        <v>123</v>
      </c>
      <c r="E106" s="117"/>
      <c r="F106" s="117"/>
      <c r="G106" s="117"/>
      <c r="H106" s="117"/>
      <c r="I106" s="117"/>
      <c r="J106" s="118">
        <f>J234</f>
        <v>0</v>
      </c>
      <c r="L106" s="115"/>
    </row>
    <row r="107" spans="1:47" s="10" customFormat="1" ht="19.899999999999999" customHeight="1">
      <c r="B107" s="119"/>
      <c r="D107" s="120" t="s">
        <v>124</v>
      </c>
      <c r="E107" s="121"/>
      <c r="F107" s="121"/>
      <c r="G107" s="121"/>
      <c r="H107" s="121"/>
      <c r="I107" s="121"/>
      <c r="J107" s="122">
        <f>J235</f>
        <v>0</v>
      </c>
      <c r="L107" s="119"/>
    </row>
    <row r="108" spans="1:47" s="9" customFormat="1" ht="24.95" customHeight="1">
      <c r="B108" s="115"/>
      <c r="D108" s="116" t="s">
        <v>125</v>
      </c>
      <c r="E108" s="117"/>
      <c r="F108" s="117"/>
      <c r="G108" s="117"/>
      <c r="H108" s="117"/>
      <c r="I108" s="117"/>
      <c r="J108" s="118">
        <f>J247</f>
        <v>0</v>
      </c>
      <c r="L108" s="115"/>
    </row>
    <row r="109" spans="1:47" s="2" customFormat="1" ht="21.75" customHeight="1">
      <c r="A109" s="29"/>
      <c r="B109" s="30"/>
      <c r="C109" s="29"/>
      <c r="D109" s="29"/>
      <c r="E109" s="29"/>
      <c r="F109" s="29"/>
      <c r="G109" s="29"/>
      <c r="H109" s="29"/>
      <c r="I109" s="29"/>
      <c r="J109" s="29"/>
      <c r="K109" s="29"/>
      <c r="L109" s="39"/>
      <c r="S109" s="29"/>
      <c r="T109" s="29"/>
      <c r="U109" s="29"/>
      <c r="V109" s="29"/>
      <c r="W109" s="29"/>
      <c r="X109" s="29"/>
      <c r="Y109" s="29"/>
      <c r="Z109" s="29"/>
      <c r="AA109" s="29"/>
      <c r="AB109" s="29"/>
      <c r="AC109" s="29"/>
      <c r="AD109" s="29"/>
      <c r="AE109" s="29"/>
    </row>
    <row r="110" spans="1:47" s="2" customFormat="1" ht="6.95" customHeight="1">
      <c r="A110" s="29"/>
      <c r="B110" s="44"/>
      <c r="C110" s="45"/>
      <c r="D110" s="45"/>
      <c r="E110" s="45"/>
      <c r="F110" s="45"/>
      <c r="G110" s="45"/>
      <c r="H110" s="45"/>
      <c r="I110" s="45"/>
      <c r="J110" s="45"/>
      <c r="K110" s="45"/>
      <c r="L110" s="39"/>
      <c r="S110" s="29"/>
      <c r="T110" s="29"/>
      <c r="U110" s="29"/>
      <c r="V110" s="29"/>
      <c r="W110" s="29"/>
      <c r="X110" s="29"/>
      <c r="Y110" s="29"/>
      <c r="Z110" s="29"/>
      <c r="AA110" s="29"/>
      <c r="AB110" s="29"/>
      <c r="AC110" s="29"/>
      <c r="AD110" s="29"/>
      <c r="AE110" s="29"/>
    </row>
    <row r="114" spans="1:31" s="2" customFormat="1" ht="6.95" customHeight="1">
      <c r="A114" s="29"/>
      <c r="B114" s="46"/>
      <c r="C114" s="47"/>
      <c r="D114" s="47"/>
      <c r="E114" s="47"/>
      <c r="F114" s="47"/>
      <c r="G114" s="47"/>
      <c r="H114" s="47"/>
      <c r="I114" s="47"/>
      <c r="J114" s="47"/>
      <c r="K114" s="47"/>
      <c r="L114" s="39"/>
      <c r="S114" s="29"/>
      <c r="T114" s="29"/>
      <c r="U114" s="29"/>
      <c r="V114" s="29"/>
      <c r="W114" s="29"/>
      <c r="X114" s="29"/>
      <c r="Y114" s="29"/>
      <c r="Z114" s="29"/>
      <c r="AA114" s="29"/>
      <c r="AB114" s="29"/>
      <c r="AC114" s="29"/>
      <c r="AD114" s="29"/>
      <c r="AE114" s="29"/>
    </row>
    <row r="115" spans="1:31" s="2" customFormat="1" ht="24.95" customHeight="1">
      <c r="A115" s="29"/>
      <c r="B115" s="30"/>
      <c r="C115" s="21" t="s">
        <v>126</v>
      </c>
      <c r="D115" s="29"/>
      <c r="E115" s="29"/>
      <c r="F115" s="29"/>
      <c r="G115" s="29"/>
      <c r="H115" s="29"/>
      <c r="I115" s="29"/>
      <c r="J115" s="29"/>
      <c r="K115" s="29"/>
      <c r="L115" s="39"/>
      <c r="S115" s="29"/>
      <c r="T115" s="29"/>
      <c r="U115" s="29"/>
      <c r="V115" s="29"/>
      <c r="W115" s="29"/>
      <c r="X115" s="29"/>
      <c r="Y115" s="29"/>
      <c r="Z115" s="29"/>
      <c r="AA115" s="29"/>
      <c r="AB115" s="29"/>
      <c r="AC115" s="29"/>
      <c r="AD115" s="29"/>
      <c r="AE115" s="29"/>
    </row>
    <row r="116" spans="1:31" s="2" customFormat="1" ht="6.95" customHeight="1">
      <c r="A116" s="29"/>
      <c r="B116" s="30"/>
      <c r="C116" s="29"/>
      <c r="D116" s="29"/>
      <c r="E116" s="29"/>
      <c r="F116" s="29"/>
      <c r="G116" s="29"/>
      <c r="H116" s="29"/>
      <c r="I116" s="29"/>
      <c r="J116" s="29"/>
      <c r="K116" s="29"/>
      <c r="L116" s="39"/>
      <c r="S116" s="29"/>
      <c r="T116" s="29"/>
      <c r="U116" s="29"/>
      <c r="V116" s="29"/>
      <c r="W116" s="29"/>
      <c r="X116" s="29"/>
      <c r="Y116" s="29"/>
      <c r="Z116" s="29"/>
      <c r="AA116" s="29"/>
      <c r="AB116" s="29"/>
      <c r="AC116" s="29"/>
      <c r="AD116" s="29"/>
      <c r="AE116" s="29"/>
    </row>
    <row r="117" spans="1:31" s="2" customFormat="1" ht="12" customHeight="1">
      <c r="A117" s="29"/>
      <c r="B117" s="30"/>
      <c r="C117" s="26" t="s">
        <v>14</v>
      </c>
      <c r="D117" s="29"/>
      <c r="E117" s="29"/>
      <c r="F117" s="29"/>
      <c r="G117" s="29"/>
      <c r="H117" s="29"/>
      <c r="I117" s="29"/>
      <c r="J117" s="29"/>
      <c r="K117" s="29"/>
      <c r="L117" s="39"/>
      <c r="S117" s="29"/>
      <c r="T117" s="29"/>
      <c r="U117" s="29"/>
      <c r="V117" s="29"/>
      <c r="W117" s="29"/>
      <c r="X117" s="29"/>
      <c r="Y117" s="29"/>
      <c r="Z117" s="29"/>
      <c r="AA117" s="29"/>
      <c r="AB117" s="29"/>
      <c r="AC117" s="29"/>
      <c r="AD117" s="29"/>
      <c r="AE117" s="29"/>
    </row>
    <row r="118" spans="1:31" s="2" customFormat="1" ht="16.5" customHeight="1">
      <c r="A118" s="29"/>
      <c r="B118" s="30"/>
      <c r="C118" s="29"/>
      <c r="D118" s="29"/>
      <c r="E118" s="230" t="str">
        <f>E7</f>
        <v>Kosmonosy, obnova vodovodu a kanalizace - 2. etapa - část C</v>
      </c>
      <c r="F118" s="231"/>
      <c r="G118" s="231"/>
      <c r="H118" s="231"/>
      <c r="I118" s="29"/>
      <c r="J118" s="29"/>
      <c r="K118" s="29"/>
      <c r="L118" s="39"/>
      <c r="S118" s="29"/>
      <c r="T118" s="29"/>
      <c r="U118" s="29"/>
      <c r="V118" s="29"/>
      <c r="W118" s="29"/>
      <c r="X118" s="29"/>
      <c r="Y118" s="29"/>
      <c r="Z118" s="29"/>
      <c r="AA118" s="29"/>
      <c r="AB118" s="29"/>
      <c r="AC118" s="29"/>
      <c r="AD118" s="29"/>
      <c r="AE118" s="29"/>
    </row>
    <row r="119" spans="1:31" s="1" customFormat="1" ht="12" customHeight="1">
      <c r="B119" s="20"/>
      <c r="C119" s="26" t="s">
        <v>109</v>
      </c>
      <c r="L119" s="20"/>
    </row>
    <row r="120" spans="1:31" s="2" customFormat="1" ht="16.5" customHeight="1">
      <c r="A120" s="29"/>
      <c r="B120" s="30"/>
      <c r="C120" s="29"/>
      <c r="D120" s="29"/>
      <c r="E120" s="230" t="s">
        <v>110</v>
      </c>
      <c r="F120" s="232"/>
      <c r="G120" s="232"/>
      <c r="H120" s="232"/>
      <c r="I120" s="29"/>
      <c r="J120" s="29"/>
      <c r="K120" s="29"/>
      <c r="L120" s="39"/>
      <c r="S120" s="29"/>
      <c r="T120" s="29"/>
      <c r="U120" s="29"/>
      <c r="V120" s="29"/>
      <c r="W120" s="29"/>
      <c r="X120" s="29"/>
      <c r="Y120" s="29"/>
      <c r="Z120" s="29"/>
      <c r="AA120" s="29"/>
      <c r="AB120" s="29"/>
      <c r="AC120" s="29"/>
      <c r="AD120" s="29"/>
      <c r="AE120" s="29"/>
    </row>
    <row r="121" spans="1:31" s="2" customFormat="1" ht="12" customHeight="1">
      <c r="A121" s="29"/>
      <c r="B121" s="30"/>
      <c r="C121" s="26" t="s">
        <v>111</v>
      </c>
      <c r="D121" s="29"/>
      <c r="E121" s="29"/>
      <c r="F121" s="29"/>
      <c r="G121" s="29"/>
      <c r="H121" s="29"/>
      <c r="I121" s="29"/>
      <c r="J121" s="29"/>
      <c r="K121" s="29"/>
      <c r="L121" s="39"/>
      <c r="S121" s="29"/>
      <c r="T121" s="29"/>
      <c r="U121" s="29"/>
      <c r="V121" s="29"/>
      <c r="W121" s="29"/>
      <c r="X121" s="29"/>
      <c r="Y121" s="29"/>
      <c r="Z121" s="29"/>
      <c r="AA121" s="29"/>
      <c r="AB121" s="29"/>
      <c r="AC121" s="29"/>
      <c r="AD121" s="29"/>
      <c r="AE121" s="29"/>
    </row>
    <row r="122" spans="1:31" s="2" customFormat="1" ht="16.5" customHeight="1">
      <c r="A122" s="29"/>
      <c r="B122" s="30"/>
      <c r="C122" s="29"/>
      <c r="D122" s="29"/>
      <c r="E122" s="192" t="str">
        <f>E11</f>
        <v>SO 4.1 - Lokální opravy kanalizačních řadů</v>
      </c>
      <c r="F122" s="232"/>
      <c r="G122" s="232"/>
      <c r="H122" s="232"/>
      <c r="I122" s="29"/>
      <c r="J122" s="29"/>
      <c r="K122" s="29"/>
      <c r="L122" s="39"/>
      <c r="S122" s="29"/>
      <c r="T122" s="29"/>
      <c r="U122" s="29"/>
      <c r="V122" s="29"/>
      <c r="W122" s="29"/>
      <c r="X122" s="29"/>
      <c r="Y122" s="29"/>
      <c r="Z122" s="29"/>
      <c r="AA122" s="29"/>
      <c r="AB122" s="29"/>
      <c r="AC122" s="29"/>
      <c r="AD122" s="29"/>
      <c r="AE122" s="29"/>
    </row>
    <row r="123" spans="1:31" s="2" customFormat="1" ht="6.95" customHeight="1">
      <c r="A123" s="29"/>
      <c r="B123" s="30"/>
      <c r="C123" s="29"/>
      <c r="D123" s="29"/>
      <c r="E123" s="29"/>
      <c r="F123" s="29"/>
      <c r="G123" s="29"/>
      <c r="H123" s="29"/>
      <c r="I123" s="29"/>
      <c r="J123" s="29"/>
      <c r="K123" s="29"/>
      <c r="L123" s="39"/>
      <c r="S123" s="29"/>
      <c r="T123" s="29"/>
      <c r="U123" s="29"/>
      <c r="V123" s="29"/>
      <c r="W123" s="29"/>
      <c r="X123" s="29"/>
      <c r="Y123" s="29"/>
      <c r="Z123" s="29"/>
      <c r="AA123" s="29"/>
      <c r="AB123" s="29"/>
      <c r="AC123" s="29"/>
      <c r="AD123" s="29"/>
      <c r="AE123" s="29"/>
    </row>
    <row r="124" spans="1:31" s="2" customFormat="1" ht="12" customHeight="1">
      <c r="A124" s="29"/>
      <c r="B124" s="30"/>
      <c r="C124" s="26" t="s">
        <v>18</v>
      </c>
      <c r="D124" s="29"/>
      <c r="E124" s="29"/>
      <c r="F124" s="24" t="str">
        <f>F14</f>
        <v>Kosmonosy</v>
      </c>
      <c r="G124" s="29"/>
      <c r="H124" s="29"/>
      <c r="I124" s="26" t="s">
        <v>20</v>
      </c>
      <c r="J124" s="52" t="str">
        <f>IF(J14="","",J14)</f>
        <v>29. 10. 2020</v>
      </c>
      <c r="K124" s="29"/>
      <c r="L124" s="39"/>
      <c r="S124" s="29"/>
      <c r="T124" s="29"/>
      <c r="U124" s="29"/>
      <c r="V124" s="29"/>
      <c r="W124" s="29"/>
      <c r="X124" s="29"/>
      <c r="Y124" s="29"/>
      <c r="Z124" s="29"/>
      <c r="AA124" s="29"/>
      <c r="AB124" s="29"/>
      <c r="AC124" s="29"/>
      <c r="AD124" s="29"/>
      <c r="AE124" s="29"/>
    </row>
    <row r="125" spans="1:31" s="2" customFormat="1" ht="6.95" customHeight="1">
      <c r="A125" s="29"/>
      <c r="B125" s="30"/>
      <c r="C125" s="29"/>
      <c r="D125" s="29"/>
      <c r="E125" s="29"/>
      <c r="F125" s="29"/>
      <c r="G125" s="29"/>
      <c r="H125" s="29"/>
      <c r="I125" s="29"/>
      <c r="J125" s="29"/>
      <c r="K125" s="29"/>
      <c r="L125" s="39"/>
      <c r="S125" s="29"/>
      <c r="T125" s="29"/>
      <c r="U125" s="29"/>
      <c r="V125" s="29"/>
      <c r="W125" s="29"/>
      <c r="X125" s="29"/>
      <c r="Y125" s="29"/>
      <c r="Z125" s="29"/>
      <c r="AA125" s="29"/>
      <c r="AB125" s="29"/>
      <c r="AC125" s="29"/>
      <c r="AD125" s="29"/>
      <c r="AE125" s="29"/>
    </row>
    <row r="126" spans="1:31" s="2" customFormat="1" ht="15.2" customHeight="1">
      <c r="A126" s="29"/>
      <c r="B126" s="30"/>
      <c r="C126" s="26" t="s">
        <v>22</v>
      </c>
      <c r="D126" s="29"/>
      <c r="E126" s="29"/>
      <c r="F126" s="24" t="str">
        <f>E17</f>
        <v>Vodovody a kanalizace Mladá Boleslav, a.s.</v>
      </c>
      <c r="G126" s="29"/>
      <c r="H126" s="29"/>
      <c r="I126" s="26" t="s">
        <v>30</v>
      </c>
      <c r="J126" s="27" t="str">
        <f>E23</f>
        <v>ŠINDLAR s.r.o.</v>
      </c>
      <c r="K126" s="29"/>
      <c r="L126" s="39"/>
      <c r="S126" s="29"/>
      <c r="T126" s="29"/>
      <c r="U126" s="29"/>
      <c r="V126" s="29"/>
      <c r="W126" s="29"/>
      <c r="X126" s="29"/>
      <c r="Y126" s="29"/>
      <c r="Z126" s="29"/>
      <c r="AA126" s="29"/>
      <c r="AB126" s="29"/>
      <c r="AC126" s="29"/>
      <c r="AD126" s="29"/>
      <c r="AE126" s="29"/>
    </row>
    <row r="127" spans="1:31" s="2" customFormat="1" ht="15.2" customHeight="1">
      <c r="A127" s="29"/>
      <c r="B127" s="30"/>
      <c r="C127" s="26" t="s">
        <v>28</v>
      </c>
      <c r="D127" s="29"/>
      <c r="E127" s="29"/>
      <c r="F127" s="24" t="str">
        <f>IF(E20="","",E20)</f>
        <v>Dle výběrového řízení</v>
      </c>
      <c r="G127" s="29"/>
      <c r="H127" s="29"/>
      <c r="I127" s="26" t="s">
        <v>35</v>
      </c>
      <c r="J127" s="27" t="str">
        <f>E26</f>
        <v>Roman Bárta</v>
      </c>
      <c r="K127" s="29"/>
      <c r="L127" s="39"/>
      <c r="S127" s="29"/>
      <c r="T127" s="29"/>
      <c r="U127" s="29"/>
      <c r="V127" s="29"/>
      <c r="W127" s="29"/>
      <c r="X127" s="29"/>
      <c r="Y127" s="29"/>
      <c r="Z127" s="29"/>
      <c r="AA127" s="29"/>
      <c r="AB127" s="29"/>
      <c r="AC127" s="29"/>
      <c r="AD127" s="29"/>
      <c r="AE127" s="29"/>
    </row>
    <row r="128" spans="1:31" s="2" customFormat="1" ht="10.35" customHeight="1">
      <c r="A128" s="29"/>
      <c r="B128" s="30"/>
      <c r="C128" s="29"/>
      <c r="D128" s="29"/>
      <c r="E128" s="29"/>
      <c r="F128" s="29"/>
      <c r="G128" s="29"/>
      <c r="H128" s="29"/>
      <c r="I128" s="29"/>
      <c r="J128" s="29"/>
      <c r="K128" s="29"/>
      <c r="L128" s="39"/>
      <c r="S128" s="29"/>
      <c r="T128" s="29"/>
      <c r="U128" s="29"/>
      <c r="V128" s="29"/>
      <c r="W128" s="29"/>
      <c r="X128" s="29"/>
      <c r="Y128" s="29"/>
      <c r="Z128" s="29"/>
      <c r="AA128" s="29"/>
      <c r="AB128" s="29"/>
      <c r="AC128" s="29"/>
      <c r="AD128" s="29"/>
      <c r="AE128" s="29"/>
    </row>
    <row r="129" spans="1:65" s="11" customFormat="1" ht="29.25" customHeight="1">
      <c r="A129" s="123"/>
      <c r="B129" s="124"/>
      <c r="C129" s="125" t="s">
        <v>127</v>
      </c>
      <c r="D129" s="126" t="s">
        <v>64</v>
      </c>
      <c r="E129" s="126" t="s">
        <v>60</v>
      </c>
      <c r="F129" s="126" t="s">
        <v>61</v>
      </c>
      <c r="G129" s="126" t="s">
        <v>128</v>
      </c>
      <c r="H129" s="126" t="s">
        <v>129</v>
      </c>
      <c r="I129" s="126" t="s">
        <v>130</v>
      </c>
      <c r="J129" s="126" t="s">
        <v>115</v>
      </c>
      <c r="K129" s="127" t="s">
        <v>131</v>
      </c>
      <c r="L129" s="128"/>
      <c r="M129" s="59" t="s">
        <v>1</v>
      </c>
      <c r="N129" s="60" t="s">
        <v>43</v>
      </c>
      <c r="O129" s="60" t="s">
        <v>132</v>
      </c>
      <c r="P129" s="60" t="s">
        <v>133</v>
      </c>
      <c r="Q129" s="60" t="s">
        <v>134</v>
      </c>
      <c r="R129" s="60" t="s">
        <v>135</v>
      </c>
      <c r="S129" s="60" t="s">
        <v>136</v>
      </c>
      <c r="T129" s="61" t="s">
        <v>137</v>
      </c>
      <c r="U129" s="123"/>
      <c r="V129" s="123"/>
      <c r="W129" s="123"/>
      <c r="X129" s="123"/>
      <c r="Y129" s="123"/>
      <c r="Z129" s="123"/>
      <c r="AA129" s="123"/>
      <c r="AB129" s="123"/>
      <c r="AC129" s="123"/>
      <c r="AD129" s="123"/>
      <c r="AE129" s="123"/>
    </row>
    <row r="130" spans="1:65" s="2" customFormat="1" ht="22.9" customHeight="1">
      <c r="A130" s="29"/>
      <c r="B130" s="30"/>
      <c r="C130" s="66" t="s">
        <v>138</v>
      </c>
      <c r="D130" s="29"/>
      <c r="E130" s="29"/>
      <c r="F130" s="29"/>
      <c r="G130" s="29"/>
      <c r="H130" s="29"/>
      <c r="I130" s="29"/>
      <c r="J130" s="129"/>
      <c r="K130" s="29"/>
      <c r="L130" s="30"/>
      <c r="M130" s="62"/>
      <c r="N130" s="53"/>
      <c r="O130" s="63"/>
      <c r="P130" s="130">
        <f>P131+P234+P247</f>
        <v>86.837852000000012</v>
      </c>
      <c r="Q130" s="63"/>
      <c r="R130" s="130">
        <f>R131+R234+R247</f>
        <v>5.7715884300000004</v>
      </c>
      <c r="S130" s="63"/>
      <c r="T130" s="131">
        <f>T131+T234+T247</f>
        <v>1.8</v>
      </c>
      <c r="U130" s="29"/>
      <c r="V130" s="29"/>
      <c r="W130" s="29"/>
      <c r="X130" s="29"/>
      <c r="Y130" s="29"/>
      <c r="Z130" s="29"/>
      <c r="AA130" s="29"/>
      <c r="AB130" s="29"/>
      <c r="AC130" s="29"/>
      <c r="AD130" s="29"/>
      <c r="AE130" s="29"/>
      <c r="AT130" s="17" t="s">
        <v>78</v>
      </c>
      <c r="AU130" s="17" t="s">
        <v>117</v>
      </c>
      <c r="BK130" s="132">
        <f>BK131+BK234+BK247</f>
        <v>0</v>
      </c>
    </row>
    <row r="131" spans="1:65" s="12" customFormat="1" ht="25.9" customHeight="1">
      <c r="B131" s="133"/>
      <c r="D131" s="134" t="s">
        <v>78</v>
      </c>
      <c r="E131" s="135" t="s">
        <v>139</v>
      </c>
      <c r="F131" s="135" t="s">
        <v>140</v>
      </c>
      <c r="J131" s="136">
        <f>SUM(J100:J105)</f>
        <v>0</v>
      </c>
      <c r="L131" s="133"/>
      <c r="M131" s="137"/>
      <c r="N131" s="138"/>
      <c r="O131" s="138"/>
      <c r="P131" s="139">
        <f>P158+P165+P184+P228</f>
        <v>83.233305000000016</v>
      </c>
      <c r="Q131" s="138"/>
      <c r="R131" s="139">
        <f>R158+R165+R184+R228</f>
        <v>5.6314613900000001</v>
      </c>
      <c r="S131" s="138"/>
      <c r="T131" s="140">
        <f>T158+T165+T184+T228</f>
        <v>1.8</v>
      </c>
      <c r="AR131" s="134" t="s">
        <v>86</v>
      </c>
      <c r="AT131" s="141" t="s">
        <v>78</v>
      </c>
      <c r="AU131" s="141" t="s">
        <v>79</v>
      </c>
      <c r="AY131" s="134" t="s">
        <v>141</v>
      </c>
      <c r="BK131" s="142">
        <f>BK158+BK165+BK184+BK228</f>
        <v>0</v>
      </c>
    </row>
    <row r="132" spans="1:65" s="323" customFormat="1" ht="19.899999999999999" customHeight="1">
      <c r="B132" s="322"/>
      <c r="D132" s="324" t="s">
        <v>78</v>
      </c>
      <c r="E132" s="329" t="s">
        <v>86</v>
      </c>
      <c r="F132" s="329" t="s">
        <v>318</v>
      </c>
      <c r="J132" s="331">
        <f>SUM(J133:J156)</f>
        <v>0</v>
      </c>
      <c r="L132" s="322"/>
      <c r="M132" s="505"/>
      <c r="N132" s="506"/>
      <c r="O132" s="506"/>
      <c r="P132" s="507">
        <f>SUM(P133:P266)</f>
        <v>229.55255499999998</v>
      </c>
      <c r="Q132" s="506"/>
      <c r="R132" s="507">
        <f>SUM(R133:R266)</f>
        <v>29.2468279</v>
      </c>
      <c r="S132" s="506"/>
      <c r="T132" s="508">
        <f>SUM(T133:T266)</f>
        <v>15.330235680000003</v>
      </c>
      <c r="AR132" s="324" t="s">
        <v>86</v>
      </c>
      <c r="AT132" s="327" t="s">
        <v>78</v>
      </c>
      <c r="AU132" s="327" t="s">
        <v>86</v>
      </c>
      <c r="AY132" s="324" t="s">
        <v>141</v>
      </c>
      <c r="BK132" s="328">
        <f>SUM(BK133:BK266)</f>
        <v>0</v>
      </c>
    </row>
    <row r="133" spans="1:65" s="251" customFormat="1" ht="51" customHeight="1">
      <c r="B133" s="252"/>
      <c r="C133" s="332" t="s">
        <v>86</v>
      </c>
      <c r="D133" s="332" t="s">
        <v>144</v>
      </c>
      <c r="E133" s="333" t="s">
        <v>319</v>
      </c>
      <c r="F133" s="334" t="s">
        <v>320</v>
      </c>
      <c r="G133" s="335" t="s">
        <v>204</v>
      </c>
      <c r="H133" s="336">
        <v>9</v>
      </c>
      <c r="I133" s="337"/>
      <c r="J133" s="338">
        <f>ROUND(I133*H133,2)</f>
        <v>0</v>
      </c>
      <c r="K133" s="334"/>
      <c r="L133" s="252"/>
      <c r="M133" s="509" t="s">
        <v>1</v>
      </c>
      <c r="N133" s="510" t="s">
        <v>44</v>
      </c>
      <c r="O133" s="253"/>
      <c r="P133" s="511">
        <f>O133*H133</f>
        <v>0</v>
      </c>
      <c r="Q133" s="511">
        <v>0</v>
      </c>
      <c r="R133" s="511">
        <f>Q133*H133</f>
        <v>0</v>
      </c>
      <c r="S133" s="511">
        <v>0.44</v>
      </c>
      <c r="T133" s="512">
        <f>S133*H133</f>
        <v>3.96</v>
      </c>
      <c r="AR133" s="240" t="s">
        <v>149</v>
      </c>
      <c r="AT133" s="240" t="s">
        <v>144</v>
      </c>
      <c r="AU133" s="240" t="s">
        <v>88</v>
      </c>
      <c r="AY133" s="240" t="s">
        <v>141</v>
      </c>
      <c r="BE133" s="339">
        <f>IF(N133="základní",J133,0)</f>
        <v>0</v>
      </c>
      <c r="BF133" s="339">
        <f>IF(N133="snížená",J133,0)</f>
        <v>0</v>
      </c>
      <c r="BG133" s="339">
        <f>IF(N133="zákl. přenesená",J133,0)</f>
        <v>0</v>
      </c>
      <c r="BH133" s="339">
        <f>IF(N133="sníž. přenesená",J133,0)</f>
        <v>0</v>
      </c>
      <c r="BI133" s="339">
        <f>IF(N133="nulová",J133,0)</f>
        <v>0</v>
      </c>
      <c r="BJ133" s="240" t="s">
        <v>86</v>
      </c>
      <c r="BK133" s="339">
        <f>ROUND(I133*H133,2)</f>
        <v>0</v>
      </c>
      <c r="BL133" s="240" t="s">
        <v>149</v>
      </c>
      <c r="BM133" s="240" t="s">
        <v>1284</v>
      </c>
    </row>
    <row r="134" spans="1:65" s="347" customFormat="1" ht="13.5">
      <c r="B134" s="346"/>
      <c r="D134" s="342" t="s">
        <v>156</v>
      </c>
      <c r="E134" s="348" t="s">
        <v>1</v>
      </c>
      <c r="F134" s="349" t="s">
        <v>1289</v>
      </c>
      <c r="H134" s="350">
        <v>9</v>
      </c>
      <c r="I134" s="351"/>
      <c r="L134" s="346"/>
      <c r="M134" s="513"/>
      <c r="N134" s="514"/>
      <c r="O134" s="514"/>
      <c r="P134" s="514"/>
      <c r="Q134" s="514"/>
      <c r="R134" s="514"/>
      <c r="S134" s="514"/>
      <c r="T134" s="515"/>
      <c r="AT134" s="348" t="s">
        <v>156</v>
      </c>
      <c r="AU134" s="348" t="s">
        <v>88</v>
      </c>
      <c r="AV134" s="347" t="s">
        <v>88</v>
      </c>
      <c r="AW134" s="347" t="s">
        <v>34</v>
      </c>
      <c r="AX134" s="347" t="s">
        <v>79</v>
      </c>
      <c r="AY134" s="348" t="s">
        <v>141</v>
      </c>
    </row>
    <row r="135" spans="1:65" s="251" customFormat="1" ht="51" customHeight="1">
      <c r="B135" s="252"/>
      <c r="C135" s="332" t="s">
        <v>88</v>
      </c>
      <c r="D135" s="332" t="s">
        <v>144</v>
      </c>
      <c r="E135" s="333" t="s">
        <v>327</v>
      </c>
      <c r="F135" s="334" t="s">
        <v>1285</v>
      </c>
      <c r="G135" s="335" t="s">
        <v>204</v>
      </c>
      <c r="H135" s="336">
        <v>9</v>
      </c>
      <c r="I135" s="337"/>
      <c r="J135" s="338">
        <f>ROUND(I135*H135,2)</f>
        <v>0</v>
      </c>
      <c r="K135" s="334" t="s">
        <v>1</v>
      </c>
      <c r="L135" s="252"/>
      <c r="M135" s="509" t="s">
        <v>1</v>
      </c>
      <c r="N135" s="510" t="s">
        <v>44</v>
      </c>
      <c r="O135" s="253"/>
      <c r="P135" s="511">
        <f>O135*H135</f>
        <v>0</v>
      </c>
      <c r="Q135" s="511">
        <v>2.9999999999999997E-4</v>
      </c>
      <c r="R135" s="511">
        <f>Q135*H135</f>
        <v>2.6999999999999997E-3</v>
      </c>
      <c r="S135" s="511">
        <v>0.38400000000000001</v>
      </c>
      <c r="T135" s="512">
        <f>S135*H135</f>
        <v>3.456</v>
      </c>
      <c r="AR135" s="240" t="s">
        <v>149</v>
      </c>
      <c r="AT135" s="240" t="s">
        <v>144</v>
      </c>
      <c r="AU135" s="240" t="s">
        <v>88</v>
      </c>
      <c r="AY135" s="240" t="s">
        <v>141</v>
      </c>
      <c r="BE135" s="339">
        <f>IF(N135="základní",J135,0)</f>
        <v>0</v>
      </c>
      <c r="BF135" s="339">
        <f>IF(N135="snížená",J135,0)</f>
        <v>0</v>
      </c>
      <c r="BG135" s="339">
        <f>IF(N135="zákl. přenesená",J135,0)</f>
        <v>0</v>
      </c>
      <c r="BH135" s="339">
        <f>IF(N135="sníž. přenesená",J135,0)</f>
        <v>0</v>
      </c>
      <c r="BI135" s="339">
        <f>IF(N135="nulová",J135,0)</f>
        <v>0</v>
      </c>
      <c r="BJ135" s="240" t="s">
        <v>86</v>
      </c>
      <c r="BK135" s="339">
        <f>ROUND(I135*H135,2)</f>
        <v>0</v>
      </c>
      <c r="BL135" s="240" t="s">
        <v>149</v>
      </c>
      <c r="BM135" s="240" t="s">
        <v>1286</v>
      </c>
    </row>
    <row r="136" spans="1:65" s="347" customFormat="1" ht="13.5">
      <c r="B136" s="346"/>
      <c r="D136" s="342" t="s">
        <v>156</v>
      </c>
      <c r="E136" s="348" t="s">
        <v>1</v>
      </c>
      <c r="F136" s="520" t="s">
        <v>1292</v>
      </c>
      <c r="H136" s="350">
        <v>9</v>
      </c>
      <c r="I136" s="351"/>
      <c r="L136" s="346"/>
      <c r="M136" s="513"/>
      <c r="N136" s="514"/>
      <c r="O136" s="514"/>
      <c r="P136" s="514"/>
      <c r="Q136" s="514"/>
      <c r="R136" s="514"/>
      <c r="S136" s="514"/>
      <c r="T136" s="515"/>
      <c r="AT136" s="348" t="s">
        <v>156</v>
      </c>
      <c r="AU136" s="348" t="s">
        <v>88</v>
      </c>
      <c r="AV136" s="347" t="s">
        <v>88</v>
      </c>
      <c r="AW136" s="347" t="s">
        <v>34</v>
      </c>
      <c r="AX136" s="347" t="s">
        <v>79</v>
      </c>
      <c r="AY136" s="348" t="s">
        <v>141</v>
      </c>
    </row>
    <row r="137" spans="1:65" s="251" customFormat="1" ht="38.25" customHeight="1">
      <c r="B137" s="252"/>
      <c r="C137" s="332">
        <v>3</v>
      </c>
      <c r="D137" s="332" t="s">
        <v>144</v>
      </c>
      <c r="E137" s="333" t="s">
        <v>1293</v>
      </c>
      <c r="F137" s="334" t="s">
        <v>1294</v>
      </c>
      <c r="G137" s="335" t="s">
        <v>166</v>
      </c>
      <c r="H137" s="336">
        <f>H139+H140</f>
        <v>10.2392</v>
      </c>
      <c r="I137" s="337"/>
      <c r="J137" s="338">
        <f>ROUND(I137*H137,2)</f>
        <v>0</v>
      </c>
      <c r="K137" s="334"/>
      <c r="L137" s="252"/>
      <c r="M137" s="509" t="s">
        <v>1</v>
      </c>
      <c r="N137" s="510" t="s">
        <v>44</v>
      </c>
      <c r="O137" s="253"/>
      <c r="P137" s="511">
        <f>O137*H137</f>
        <v>0</v>
      </c>
      <c r="Q137" s="511">
        <v>0</v>
      </c>
      <c r="R137" s="511">
        <f>Q137*H137</f>
        <v>0</v>
      </c>
      <c r="S137" s="511">
        <v>0</v>
      </c>
      <c r="T137" s="512">
        <f>S137*H137</f>
        <v>0</v>
      </c>
      <c r="AR137" s="240" t="s">
        <v>149</v>
      </c>
      <c r="AT137" s="240" t="s">
        <v>144</v>
      </c>
      <c r="AU137" s="240" t="s">
        <v>88</v>
      </c>
      <c r="AY137" s="240" t="s">
        <v>141</v>
      </c>
      <c r="BE137" s="339">
        <f>IF(N137="základní",J137,0)</f>
        <v>0</v>
      </c>
      <c r="BF137" s="339">
        <f>IF(N137="snížená",J137,0)</f>
        <v>0</v>
      </c>
      <c r="BG137" s="339">
        <f>IF(N137="zákl. přenesená",J137,0)</f>
        <v>0</v>
      </c>
      <c r="BH137" s="339">
        <f>IF(N137="sníž. přenesená",J137,0)</f>
        <v>0</v>
      </c>
      <c r="BI137" s="339">
        <f>IF(N137="nulová",J137,0)</f>
        <v>0</v>
      </c>
      <c r="BJ137" s="240" t="s">
        <v>86</v>
      </c>
      <c r="BK137" s="339">
        <f>ROUND(I137*H137,2)</f>
        <v>0</v>
      </c>
      <c r="BL137" s="240" t="s">
        <v>149</v>
      </c>
      <c r="BM137" s="240" t="s">
        <v>1287</v>
      </c>
    </row>
    <row r="138" spans="1:65" s="341" customFormat="1" ht="13.5">
      <c r="B138" s="340"/>
      <c r="D138" s="342" t="s">
        <v>156</v>
      </c>
      <c r="E138" s="343" t="s">
        <v>1</v>
      </c>
      <c r="F138" s="344" t="s">
        <v>1288</v>
      </c>
      <c r="H138" s="343" t="s">
        <v>1</v>
      </c>
      <c r="I138" s="345"/>
      <c r="L138" s="340"/>
      <c r="M138" s="516"/>
      <c r="N138" s="517"/>
      <c r="O138" s="517"/>
      <c r="P138" s="517"/>
      <c r="Q138" s="517"/>
      <c r="R138" s="517"/>
      <c r="S138" s="517"/>
      <c r="T138" s="518"/>
      <c r="AT138" s="343" t="s">
        <v>156</v>
      </c>
      <c r="AU138" s="343" t="s">
        <v>88</v>
      </c>
      <c r="AV138" s="341" t="s">
        <v>86</v>
      </c>
      <c r="AW138" s="341" t="s">
        <v>34</v>
      </c>
      <c r="AX138" s="341" t="s">
        <v>79</v>
      </c>
      <c r="AY138" s="343" t="s">
        <v>141</v>
      </c>
    </row>
    <row r="139" spans="1:65" s="347" customFormat="1" ht="13.5">
      <c r="B139" s="346"/>
      <c r="D139" s="342" t="s">
        <v>156</v>
      </c>
      <c r="E139" s="348" t="s">
        <v>1</v>
      </c>
      <c r="F139" s="520" t="s">
        <v>1291</v>
      </c>
      <c r="H139" s="350">
        <f>2.5*2.5*2</f>
        <v>12.5</v>
      </c>
      <c r="I139" s="351"/>
      <c r="L139" s="346"/>
      <c r="M139" s="513"/>
      <c r="N139" s="514"/>
      <c r="O139" s="514"/>
      <c r="P139" s="514"/>
      <c r="Q139" s="514"/>
      <c r="R139" s="514"/>
      <c r="S139" s="514"/>
      <c r="T139" s="515"/>
      <c r="AT139" s="348" t="s">
        <v>156</v>
      </c>
      <c r="AU139" s="348" t="s">
        <v>88</v>
      </c>
      <c r="AV139" s="347" t="s">
        <v>88</v>
      </c>
      <c r="AW139" s="347" t="s">
        <v>34</v>
      </c>
      <c r="AX139" s="347" t="s">
        <v>79</v>
      </c>
      <c r="AY139" s="348" t="s">
        <v>141</v>
      </c>
    </row>
    <row r="140" spans="1:65" s="347" customFormat="1" ht="13.5">
      <c r="B140" s="346"/>
      <c r="D140" s="342" t="s">
        <v>156</v>
      </c>
      <c r="E140" s="348" t="s">
        <v>1</v>
      </c>
      <c r="F140" s="519" t="s">
        <v>1290</v>
      </c>
      <c r="H140" s="350">
        <f>-3.14*0.6*0.6*2</f>
        <v>-2.2607999999999997</v>
      </c>
      <c r="I140" s="351"/>
      <c r="L140" s="346"/>
      <c r="M140" s="513"/>
      <c r="N140" s="514"/>
      <c r="O140" s="514"/>
      <c r="P140" s="514"/>
      <c r="Q140" s="514"/>
      <c r="R140" s="514"/>
      <c r="S140" s="514"/>
      <c r="T140" s="515"/>
      <c r="AT140" s="348" t="s">
        <v>156</v>
      </c>
      <c r="AU140" s="348" t="s">
        <v>88</v>
      </c>
      <c r="AV140" s="347" t="s">
        <v>88</v>
      </c>
      <c r="AW140" s="347" t="s">
        <v>34</v>
      </c>
      <c r="AX140" s="347" t="s">
        <v>79</v>
      </c>
      <c r="AY140" s="348" t="s">
        <v>141</v>
      </c>
    </row>
    <row r="141" spans="1:65" s="251" customFormat="1" ht="38.25" customHeight="1">
      <c r="B141" s="252"/>
      <c r="C141" s="332">
        <v>4</v>
      </c>
      <c r="D141" s="332" t="s">
        <v>144</v>
      </c>
      <c r="E141" s="333" t="s">
        <v>359</v>
      </c>
      <c r="F141" s="334" t="s">
        <v>1295</v>
      </c>
      <c r="G141" s="335" t="s">
        <v>166</v>
      </c>
      <c r="H141" s="336">
        <f>H137</f>
        <v>10.2392</v>
      </c>
      <c r="I141" s="337"/>
      <c r="J141" s="338">
        <f>ROUND(I141*H141,2)</f>
        <v>0</v>
      </c>
      <c r="K141" s="334"/>
      <c r="L141" s="252"/>
      <c r="M141" s="521" t="s">
        <v>1</v>
      </c>
      <c r="N141" s="522" t="s">
        <v>44</v>
      </c>
      <c r="O141" s="253"/>
      <c r="P141" s="523">
        <f>O141*H141</f>
        <v>0</v>
      </c>
      <c r="Q141" s="523">
        <v>0</v>
      </c>
      <c r="R141" s="523">
        <f>Q141*H141</f>
        <v>0</v>
      </c>
      <c r="S141" s="523">
        <v>0</v>
      </c>
      <c r="T141" s="524">
        <f>S141*H141</f>
        <v>0</v>
      </c>
      <c r="AR141" s="240" t="s">
        <v>149</v>
      </c>
      <c r="AT141" s="240" t="s">
        <v>144</v>
      </c>
      <c r="AU141" s="240" t="s">
        <v>88</v>
      </c>
      <c r="AY141" s="240" t="s">
        <v>141</v>
      </c>
      <c r="BE141" s="339">
        <f>IF(N141="základní",J141,0)</f>
        <v>0</v>
      </c>
      <c r="BF141" s="339">
        <f>IF(N141="snížená",J141,0)</f>
        <v>0</v>
      </c>
      <c r="BG141" s="339">
        <f>IF(N141="zákl. přenesená",J141,0)</f>
        <v>0</v>
      </c>
      <c r="BH141" s="339">
        <f>IF(N141="sníž. přenesená",J141,0)</f>
        <v>0</v>
      </c>
      <c r="BI141" s="339">
        <f>IF(N141="nulová",J141,0)</f>
        <v>0</v>
      </c>
      <c r="BJ141" s="240" t="s">
        <v>86</v>
      </c>
      <c r="BK141" s="339">
        <f>ROUND(I141*H141,2)</f>
        <v>0</v>
      </c>
      <c r="BL141" s="240" t="s">
        <v>149</v>
      </c>
      <c r="BM141" s="240" t="s">
        <v>1296</v>
      </c>
    </row>
    <row r="142" spans="1:65" s="251" customFormat="1" ht="42.75" customHeight="1">
      <c r="B142" s="252"/>
      <c r="C142" s="332">
        <v>5</v>
      </c>
      <c r="D142" s="332" t="s">
        <v>144</v>
      </c>
      <c r="E142" s="333" t="s">
        <v>364</v>
      </c>
      <c r="F142" s="334" t="s">
        <v>365</v>
      </c>
      <c r="G142" s="335" t="s">
        <v>204</v>
      </c>
      <c r="H142" s="336">
        <f>H143</f>
        <v>20</v>
      </c>
      <c r="I142" s="337"/>
      <c r="J142" s="338">
        <f>ROUND(I142*H142,2)</f>
        <v>0</v>
      </c>
      <c r="K142" s="334"/>
      <c r="L142" s="252"/>
      <c r="M142" s="521" t="s">
        <v>1</v>
      </c>
      <c r="N142" s="522" t="s">
        <v>44</v>
      </c>
      <c r="O142" s="253"/>
      <c r="P142" s="523">
        <f>O142*H142</f>
        <v>0</v>
      </c>
      <c r="Q142" s="523">
        <v>5.9000000000000003E-4</v>
      </c>
      <c r="R142" s="523">
        <f>Q142*H142</f>
        <v>1.1800000000000001E-2</v>
      </c>
      <c r="S142" s="523">
        <v>0</v>
      </c>
      <c r="T142" s="524">
        <f>S142*H142</f>
        <v>0</v>
      </c>
      <c r="AR142" s="240" t="s">
        <v>149</v>
      </c>
      <c r="AT142" s="240" t="s">
        <v>144</v>
      </c>
      <c r="AU142" s="240" t="s">
        <v>88</v>
      </c>
      <c r="AY142" s="240" t="s">
        <v>141</v>
      </c>
      <c r="BE142" s="339">
        <f>IF(N142="základní",J142,0)</f>
        <v>0</v>
      </c>
      <c r="BF142" s="339">
        <f>IF(N142="snížená",J142,0)</f>
        <v>0</v>
      </c>
      <c r="BG142" s="339">
        <f>IF(N142="zákl. přenesená",J142,0)</f>
        <v>0</v>
      </c>
      <c r="BH142" s="339">
        <f>IF(N142="sníž. přenesená",J142,0)</f>
        <v>0</v>
      </c>
      <c r="BI142" s="339">
        <f>IF(N142="nulová",J142,0)</f>
        <v>0</v>
      </c>
      <c r="BJ142" s="240" t="s">
        <v>86</v>
      </c>
      <c r="BK142" s="339">
        <f>ROUND(I142*H142,2)</f>
        <v>0</v>
      </c>
      <c r="BL142" s="240" t="s">
        <v>149</v>
      </c>
      <c r="BM142" s="240" t="s">
        <v>1297</v>
      </c>
    </row>
    <row r="143" spans="1:65" s="525" customFormat="1" ht="13.5">
      <c r="B143" s="526"/>
      <c r="D143" s="527" t="s">
        <v>156</v>
      </c>
      <c r="E143" s="528" t="s">
        <v>1</v>
      </c>
      <c r="F143" s="520" t="s">
        <v>1302</v>
      </c>
      <c r="H143" s="529">
        <f>4*2.5*2</f>
        <v>20</v>
      </c>
      <c r="I143" s="552"/>
      <c r="L143" s="526"/>
      <c r="M143" s="531"/>
      <c r="N143" s="532"/>
      <c r="O143" s="532"/>
      <c r="P143" s="532"/>
      <c r="Q143" s="532"/>
      <c r="R143" s="532"/>
      <c r="S143" s="532"/>
      <c r="T143" s="533"/>
      <c r="AT143" s="528" t="s">
        <v>156</v>
      </c>
      <c r="AU143" s="528" t="s">
        <v>88</v>
      </c>
      <c r="AV143" s="525" t="s">
        <v>88</v>
      </c>
      <c r="AW143" s="525" t="s">
        <v>34</v>
      </c>
      <c r="AX143" s="525" t="s">
        <v>86</v>
      </c>
      <c r="AY143" s="528" t="s">
        <v>141</v>
      </c>
    </row>
    <row r="144" spans="1:65" s="251" customFormat="1" ht="39" customHeight="1">
      <c r="B144" s="252"/>
      <c r="C144" s="332">
        <v>6</v>
      </c>
      <c r="D144" s="332" t="s">
        <v>144</v>
      </c>
      <c r="E144" s="333" t="s">
        <v>368</v>
      </c>
      <c r="F144" s="334" t="s">
        <v>369</v>
      </c>
      <c r="G144" s="335" t="s">
        <v>204</v>
      </c>
      <c r="H144" s="336">
        <f>H142</f>
        <v>20</v>
      </c>
      <c r="I144" s="337"/>
      <c r="J144" s="338">
        <f>ROUND(I144*H144,2)</f>
        <v>0</v>
      </c>
      <c r="K144" s="334"/>
      <c r="L144" s="252"/>
      <c r="M144" s="521" t="s">
        <v>1</v>
      </c>
      <c r="N144" s="522" t="s">
        <v>44</v>
      </c>
      <c r="O144" s="253"/>
      <c r="P144" s="523">
        <f>O144*H144</f>
        <v>0</v>
      </c>
      <c r="Q144" s="523">
        <v>0</v>
      </c>
      <c r="R144" s="523">
        <f>Q144*H144</f>
        <v>0</v>
      </c>
      <c r="S144" s="523">
        <v>0</v>
      </c>
      <c r="T144" s="524">
        <f>S144*H144</f>
        <v>0</v>
      </c>
      <c r="AR144" s="240" t="s">
        <v>149</v>
      </c>
      <c r="AT144" s="240" t="s">
        <v>144</v>
      </c>
      <c r="AU144" s="240" t="s">
        <v>88</v>
      </c>
      <c r="AY144" s="240" t="s">
        <v>141</v>
      </c>
      <c r="BE144" s="339">
        <f>IF(N144="základní",J144,0)</f>
        <v>0</v>
      </c>
      <c r="BF144" s="339">
        <f>IF(N144="snížená",J144,0)</f>
        <v>0</v>
      </c>
      <c r="BG144" s="339">
        <f>IF(N144="zákl. přenesená",J144,0)</f>
        <v>0</v>
      </c>
      <c r="BH144" s="339">
        <f>IF(N144="sníž. přenesená",J144,0)</f>
        <v>0</v>
      </c>
      <c r="BI144" s="339">
        <f>IF(N144="nulová",J144,0)</f>
        <v>0</v>
      </c>
      <c r="BJ144" s="240" t="s">
        <v>86</v>
      </c>
      <c r="BK144" s="339">
        <f>ROUND(I144*H144,2)</f>
        <v>0</v>
      </c>
      <c r="BL144" s="240" t="s">
        <v>149</v>
      </c>
      <c r="BM144" s="240" t="s">
        <v>1298</v>
      </c>
    </row>
    <row r="145" spans="1:65" s="251" customFormat="1" ht="16.5" customHeight="1">
      <c r="B145" s="252"/>
      <c r="C145" s="332">
        <v>7</v>
      </c>
      <c r="D145" s="332" t="s">
        <v>144</v>
      </c>
      <c r="E145" s="333" t="s">
        <v>378</v>
      </c>
      <c r="F145" s="334" t="s">
        <v>379</v>
      </c>
      <c r="G145" s="335" t="s">
        <v>166</v>
      </c>
      <c r="H145" s="336">
        <f>H147</f>
        <v>2.25</v>
      </c>
      <c r="I145" s="337"/>
      <c r="J145" s="338">
        <f>ROUND(I145*H145,2)</f>
        <v>0</v>
      </c>
      <c r="K145" s="334" t="s">
        <v>1</v>
      </c>
      <c r="L145" s="252"/>
      <c r="M145" s="521" t="s">
        <v>1</v>
      </c>
      <c r="N145" s="522" t="s">
        <v>44</v>
      </c>
      <c r="O145" s="253"/>
      <c r="P145" s="523">
        <f>O145*H145</f>
        <v>0</v>
      </c>
      <c r="Q145" s="523">
        <v>0</v>
      </c>
      <c r="R145" s="523">
        <f>Q145*H145</f>
        <v>0</v>
      </c>
      <c r="S145" s="523">
        <v>0</v>
      </c>
      <c r="T145" s="524">
        <f>S145*H145</f>
        <v>0</v>
      </c>
      <c r="AR145" s="240" t="s">
        <v>149</v>
      </c>
      <c r="AT145" s="240" t="s">
        <v>144</v>
      </c>
      <c r="AU145" s="240" t="s">
        <v>88</v>
      </c>
      <c r="AY145" s="240" t="s">
        <v>141</v>
      </c>
      <c r="BE145" s="339">
        <f>IF(N145="základní",J145,0)</f>
        <v>0</v>
      </c>
      <c r="BF145" s="339">
        <f>IF(N145="snížená",J145,0)</f>
        <v>0</v>
      </c>
      <c r="BG145" s="339">
        <f>IF(N145="zákl. přenesená",J145,0)</f>
        <v>0</v>
      </c>
      <c r="BH145" s="339">
        <f>IF(N145="sníž. přenesená",J145,0)</f>
        <v>0</v>
      </c>
      <c r="BI145" s="339">
        <f>IF(N145="nulová",J145,0)</f>
        <v>0</v>
      </c>
      <c r="BJ145" s="240" t="s">
        <v>86</v>
      </c>
      <c r="BK145" s="339">
        <f>ROUND(I145*H145,2)</f>
        <v>0</v>
      </c>
      <c r="BL145" s="240" t="s">
        <v>149</v>
      </c>
      <c r="BM145" s="240" t="s">
        <v>1299</v>
      </c>
    </row>
    <row r="146" spans="1:65" s="534" customFormat="1" ht="13.5">
      <c r="B146" s="535"/>
      <c r="D146" s="527" t="s">
        <v>156</v>
      </c>
      <c r="E146" s="536" t="s">
        <v>1</v>
      </c>
      <c r="F146" s="537" t="s">
        <v>1300</v>
      </c>
      <c r="H146" s="536" t="s">
        <v>1</v>
      </c>
      <c r="I146" s="553"/>
      <c r="L146" s="535"/>
      <c r="M146" s="539"/>
      <c r="N146" s="540"/>
      <c r="O146" s="540"/>
      <c r="P146" s="540"/>
      <c r="Q146" s="540"/>
      <c r="R146" s="540"/>
      <c r="S146" s="540"/>
      <c r="T146" s="541"/>
      <c r="AT146" s="536" t="s">
        <v>156</v>
      </c>
      <c r="AU146" s="536" t="s">
        <v>88</v>
      </c>
      <c r="AV146" s="534" t="s">
        <v>86</v>
      </c>
      <c r="AW146" s="534" t="s">
        <v>34</v>
      </c>
      <c r="AX146" s="534" t="s">
        <v>79</v>
      </c>
      <c r="AY146" s="536" t="s">
        <v>141</v>
      </c>
    </row>
    <row r="147" spans="1:65" s="525" customFormat="1" ht="13.5">
      <c r="B147" s="526"/>
      <c r="D147" s="527" t="s">
        <v>156</v>
      </c>
      <c r="E147" s="528" t="s">
        <v>1</v>
      </c>
      <c r="F147" s="520" t="s">
        <v>1301</v>
      </c>
      <c r="H147" s="529">
        <f>3*3*0.25</f>
        <v>2.25</v>
      </c>
      <c r="I147" s="552"/>
      <c r="L147" s="526"/>
      <c r="M147" s="531"/>
      <c r="N147" s="532"/>
      <c r="O147" s="532"/>
      <c r="P147" s="532"/>
      <c r="Q147" s="532"/>
      <c r="R147" s="532"/>
      <c r="S147" s="532"/>
      <c r="T147" s="533"/>
      <c r="AT147" s="528" t="s">
        <v>156</v>
      </c>
      <c r="AU147" s="528" t="s">
        <v>88</v>
      </c>
      <c r="AV147" s="525" t="s">
        <v>88</v>
      </c>
      <c r="AW147" s="525" t="s">
        <v>34</v>
      </c>
      <c r="AX147" s="525" t="s">
        <v>79</v>
      </c>
      <c r="AY147" s="528" t="s">
        <v>141</v>
      </c>
    </row>
    <row r="148" spans="1:65" s="534" customFormat="1" ht="13.5">
      <c r="B148" s="535"/>
      <c r="D148" s="527" t="s">
        <v>156</v>
      </c>
      <c r="E148" s="536" t="s">
        <v>1</v>
      </c>
      <c r="F148" s="537" t="s">
        <v>381</v>
      </c>
      <c r="H148" s="536" t="s">
        <v>1</v>
      </c>
      <c r="I148" s="553"/>
      <c r="L148" s="535"/>
      <c r="M148" s="539"/>
      <c r="N148" s="540"/>
      <c r="O148" s="540"/>
      <c r="P148" s="540"/>
      <c r="Q148" s="540"/>
      <c r="R148" s="540"/>
      <c r="S148" s="540"/>
      <c r="T148" s="541"/>
      <c r="AT148" s="536" t="s">
        <v>156</v>
      </c>
      <c r="AU148" s="536" t="s">
        <v>88</v>
      </c>
      <c r="AV148" s="534" t="s">
        <v>86</v>
      </c>
      <c r="AW148" s="534" t="s">
        <v>34</v>
      </c>
      <c r="AX148" s="534" t="s">
        <v>79</v>
      </c>
      <c r="AY148" s="536" t="s">
        <v>141</v>
      </c>
    </row>
    <row r="149" spans="1:65" s="534" customFormat="1" ht="13.5">
      <c r="B149" s="535"/>
      <c r="D149" s="527" t="s">
        <v>156</v>
      </c>
      <c r="E149" s="536" t="s">
        <v>1</v>
      </c>
      <c r="F149" s="537" t="s">
        <v>382</v>
      </c>
      <c r="H149" s="536" t="s">
        <v>1</v>
      </c>
      <c r="I149" s="553"/>
      <c r="L149" s="535"/>
      <c r="M149" s="539"/>
      <c r="N149" s="540"/>
      <c r="O149" s="540"/>
      <c r="P149" s="540"/>
      <c r="Q149" s="540"/>
      <c r="R149" s="540"/>
      <c r="S149" s="540"/>
      <c r="T149" s="541"/>
      <c r="AT149" s="536" t="s">
        <v>156</v>
      </c>
      <c r="AU149" s="536" t="s">
        <v>88</v>
      </c>
      <c r="AV149" s="534" t="s">
        <v>86</v>
      </c>
      <c r="AW149" s="534" t="s">
        <v>34</v>
      </c>
      <c r="AX149" s="534" t="s">
        <v>79</v>
      </c>
      <c r="AY149" s="536" t="s">
        <v>141</v>
      </c>
    </row>
    <row r="150" spans="1:65" s="534" customFormat="1" ht="13.5">
      <c r="B150" s="535"/>
      <c r="D150" s="527" t="s">
        <v>156</v>
      </c>
      <c r="E150" s="536" t="s">
        <v>1</v>
      </c>
      <c r="F150" s="537" t="s">
        <v>1303</v>
      </c>
      <c r="H150" s="536" t="s">
        <v>1</v>
      </c>
      <c r="I150" s="553"/>
      <c r="L150" s="535"/>
      <c r="M150" s="539"/>
      <c r="N150" s="540"/>
      <c r="O150" s="540"/>
      <c r="P150" s="540"/>
      <c r="Q150" s="540"/>
      <c r="R150" s="540"/>
      <c r="S150" s="540"/>
      <c r="T150" s="541"/>
      <c r="AT150" s="536" t="s">
        <v>156</v>
      </c>
      <c r="AU150" s="536" t="s">
        <v>88</v>
      </c>
      <c r="AV150" s="534" t="s">
        <v>86</v>
      </c>
      <c r="AW150" s="534" t="s">
        <v>34</v>
      </c>
      <c r="AX150" s="534" t="s">
        <v>79</v>
      </c>
      <c r="AY150" s="536" t="s">
        <v>141</v>
      </c>
    </row>
    <row r="151" spans="1:65" s="251" customFormat="1" ht="28.5" customHeight="1">
      <c r="B151" s="252"/>
      <c r="C151" s="332">
        <v>8</v>
      </c>
      <c r="D151" s="332" t="s">
        <v>144</v>
      </c>
      <c r="E151" s="333" t="s">
        <v>384</v>
      </c>
      <c r="F151" s="334" t="s">
        <v>385</v>
      </c>
      <c r="G151" s="335" t="s">
        <v>166</v>
      </c>
      <c r="H151" s="336">
        <f>H154</f>
        <v>10.2392</v>
      </c>
      <c r="I151" s="337"/>
      <c r="J151" s="338">
        <f>ROUND(I151*H151,2)</f>
        <v>0</v>
      </c>
      <c r="K151" s="334" t="s">
        <v>1</v>
      </c>
      <c r="L151" s="252"/>
      <c r="M151" s="521" t="s">
        <v>1</v>
      </c>
      <c r="N151" s="522" t="s">
        <v>44</v>
      </c>
      <c r="O151" s="253"/>
      <c r="P151" s="523">
        <f>O151*H151</f>
        <v>0</v>
      </c>
      <c r="Q151" s="523">
        <v>0</v>
      </c>
      <c r="R151" s="523">
        <f>Q151*H151</f>
        <v>0</v>
      </c>
      <c r="S151" s="523">
        <v>0</v>
      </c>
      <c r="T151" s="524">
        <f>S151*H151</f>
        <v>0</v>
      </c>
      <c r="AR151" s="240" t="s">
        <v>149</v>
      </c>
      <c r="AT151" s="240" t="s">
        <v>144</v>
      </c>
      <c r="AU151" s="240" t="s">
        <v>88</v>
      </c>
      <c r="AY151" s="240" t="s">
        <v>141</v>
      </c>
      <c r="BE151" s="339">
        <f>IF(N151="základní",J151,0)</f>
        <v>0</v>
      </c>
      <c r="BF151" s="339">
        <f>IF(N151="snížená",J151,0)</f>
        <v>0</v>
      </c>
      <c r="BG151" s="339">
        <f>IF(N151="zákl. přenesená",J151,0)</f>
        <v>0</v>
      </c>
      <c r="BH151" s="339">
        <f>IF(N151="sníž. přenesená",J151,0)</f>
        <v>0</v>
      </c>
      <c r="BI151" s="339">
        <f>IF(N151="nulová",J151,0)</f>
        <v>0</v>
      </c>
      <c r="BJ151" s="240" t="s">
        <v>86</v>
      </c>
      <c r="BK151" s="339">
        <f>ROUND(I151*H151,2)</f>
        <v>0</v>
      </c>
      <c r="BL151" s="240" t="s">
        <v>149</v>
      </c>
      <c r="BM151" s="240" t="s">
        <v>1304</v>
      </c>
    </row>
    <row r="152" spans="1:65" s="534" customFormat="1" ht="13.5">
      <c r="B152" s="535"/>
      <c r="D152" s="527" t="s">
        <v>156</v>
      </c>
      <c r="E152" s="536" t="s">
        <v>1</v>
      </c>
      <c r="F152" s="537" t="s">
        <v>387</v>
      </c>
      <c r="H152" s="536" t="s">
        <v>1</v>
      </c>
      <c r="I152" s="553"/>
      <c r="L152" s="535"/>
      <c r="M152" s="539"/>
      <c r="N152" s="540"/>
      <c r="O152" s="540"/>
      <c r="P152" s="540"/>
      <c r="Q152" s="540"/>
      <c r="R152" s="540"/>
      <c r="S152" s="540"/>
      <c r="T152" s="541"/>
      <c r="AT152" s="536" t="s">
        <v>156</v>
      </c>
      <c r="AU152" s="536" t="s">
        <v>88</v>
      </c>
      <c r="AV152" s="534" t="s">
        <v>86</v>
      </c>
      <c r="AW152" s="534" t="s">
        <v>34</v>
      </c>
      <c r="AX152" s="534" t="s">
        <v>79</v>
      </c>
      <c r="AY152" s="536" t="s">
        <v>141</v>
      </c>
    </row>
    <row r="153" spans="1:65" s="534" customFormat="1" ht="13.5">
      <c r="B153" s="535"/>
      <c r="D153" s="527" t="s">
        <v>156</v>
      </c>
      <c r="E153" s="536" t="s">
        <v>1</v>
      </c>
      <c r="F153" s="537" t="s">
        <v>388</v>
      </c>
      <c r="H153" s="536" t="s">
        <v>1</v>
      </c>
      <c r="I153" s="553"/>
      <c r="L153" s="535"/>
      <c r="M153" s="539"/>
      <c r="N153" s="540"/>
      <c r="O153" s="540"/>
      <c r="P153" s="540"/>
      <c r="Q153" s="540"/>
      <c r="R153" s="540"/>
      <c r="S153" s="540"/>
      <c r="T153" s="541"/>
      <c r="AT153" s="536" t="s">
        <v>156</v>
      </c>
      <c r="AU153" s="536" t="s">
        <v>88</v>
      </c>
      <c r="AV153" s="534" t="s">
        <v>86</v>
      </c>
      <c r="AW153" s="534" t="s">
        <v>34</v>
      </c>
      <c r="AX153" s="534" t="s">
        <v>79</v>
      </c>
      <c r="AY153" s="536" t="s">
        <v>141</v>
      </c>
    </row>
    <row r="154" spans="1:65" s="525" customFormat="1" ht="13.5">
      <c r="B154" s="526"/>
      <c r="D154" s="527" t="s">
        <v>156</v>
      </c>
      <c r="E154" s="528" t="s">
        <v>1</v>
      </c>
      <c r="F154" s="520" t="s">
        <v>1305</v>
      </c>
      <c r="H154" s="529">
        <f>H137</f>
        <v>10.2392</v>
      </c>
      <c r="I154" s="552"/>
      <c r="L154" s="526"/>
      <c r="M154" s="531"/>
      <c r="N154" s="532"/>
      <c r="O154" s="532"/>
      <c r="P154" s="532"/>
      <c r="Q154" s="532"/>
      <c r="R154" s="532"/>
      <c r="S154" s="532"/>
      <c r="T154" s="533"/>
      <c r="AT154" s="528" t="s">
        <v>156</v>
      </c>
      <c r="AU154" s="528" t="s">
        <v>88</v>
      </c>
      <c r="AV154" s="525" t="s">
        <v>88</v>
      </c>
      <c r="AW154" s="525" t="s">
        <v>34</v>
      </c>
      <c r="AX154" s="525" t="s">
        <v>79</v>
      </c>
      <c r="AY154" s="528" t="s">
        <v>141</v>
      </c>
    </row>
    <row r="155" spans="1:65" s="251" customFormat="1" ht="36.75" customHeight="1">
      <c r="B155" s="252"/>
      <c r="C155" s="332">
        <v>9</v>
      </c>
      <c r="D155" s="332" t="s">
        <v>144</v>
      </c>
      <c r="E155" s="333" t="s">
        <v>391</v>
      </c>
      <c r="F155" s="334" t="s">
        <v>1306</v>
      </c>
      <c r="G155" s="335" t="s">
        <v>166</v>
      </c>
      <c r="H155" s="336">
        <f>H151</f>
        <v>10.2392</v>
      </c>
      <c r="I155" s="337"/>
      <c r="J155" s="338">
        <f>ROUND(I155*H155,2)</f>
        <v>0</v>
      </c>
      <c r="K155" s="334"/>
      <c r="L155" s="252"/>
      <c r="M155" s="521" t="s">
        <v>1</v>
      </c>
      <c r="N155" s="522" t="s">
        <v>44</v>
      </c>
      <c r="O155" s="253"/>
      <c r="P155" s="523">
        <f>O155*H155</f>
        <v>0</v>
      </c>
      <c r="Q155" s="523">
        <v>0</v>
      </c>
      <c r="R155" s="523">
        <f>Q155*H155</f>
        <v>0</v>
      </c>
      <c r="S155" s="523">
        <v>0</v>
      </c>
      <c r="T155" s="524">
        <f>S155*H155</f>
        <v>0</v>
      </c>
      <c r="AR155" s="240" t="s">
        <v>149</v>
      </c>
      <c r="AT155" s="240" t="s">
        <v>144</v>
      </c>
      <c r="AU155" s="240" t="s">
        <v>88</v>
      </c>
      <c r="AY155" s="240" t="s">
        <v>141</v>
      </c>
      <c r="BE155" s="339">
        <f>IF(N155="základní",J155,0)</f>
        <v>0</v>
      </c>
      <c r="BF155" s="339">
        <f>IF(N155="snížená",J155,0)</f>
        <v>0</v>
      </c>
      <c r="BG155" s="339">
        <f>IF(N155="zákl. přenesená",J155,0)</f>
        <v>0</v>
      </c>
      <c r="BH155" s="339">
        <f>IF(N155="sníž. přenesená",J155,0)</f>
        <v>0</v>
      </c>
      <c r="BI155" s="339">
        <f>IF(N155="nulová",J155,0)</f>
        <v>0</v>
      </c>
      <c r="BJ155" s="240" t="s">
        <v>86</v>
      </c>
      <c r="BK155" s="339">
        <f>ROUND(I155*H155,2)</f>
        <v>0</v>
      </c>
      <c r="BL155" s="240" t="s">
        <v>149</v>
      </c>
      <c r="BM155" s="240" t="s">
        <v>1307</v>
      </c>
    </row>
    <row r="156" spans="1:65" s="251" customFormat="1" ht="25.5" customHeight="1">
      <c r="B156" s="252"/>
      <c r="C156" s="542">
        <v>10</v>
      </c>
      <c r="D156" s="542" t="s">
        <v>158</v>
      </c>
      <c r="E156" s="543" t="s">
        <v>396</v>
      </c>
      <c r="F156" s="544" t="s">
        <v>397</v>
      </c>
      <c r="G156" s="545" t="s">
        <v>228</v>
      </c>
      <c r="H156" s="546">
        <f>H155*2</f>
        <v>20.478400000000001</v>
      </c>
      <c r="I156" s="554"/>
      <c r="J156" s="547">
        <f>ROUND(I156*H156,2)</f>
        <v>0</v>
      </c>
      <c r="K156" s="544" t="s">
        <v>1</v>
      </c>
      <c r="L156" s="548"/>
      <c r="M156" s="549" t="s">
        <v>1</v>
      </c>
      <c r="N156" s="550" t="s">
        <v>44</v>
      </c>
      <c r="O156" s="253"/>
      <c r="P156" s="523">
        <f>O156*H156</f>
        <v>0</v>
      </c>
      <c r="Q156" s="523">
        <v>0</v>
      </c>
      <c r="R156" s="523">
        <f>Q156*H156</f>
        <v>0</v>
      </c>
      <c r="S156" s="523">
        <v>0</v>
      </c>
      <c r="T156" s="524">
        <f>S156*H156</f>
        <v>0</v>
      </c>
      <c r="AR156" s="240" t="s">
        <v>161</v>
      </c>
      <c r="AT156" s="240" t="s">
        <v>158</v>
      </c>
      <c r="AU156" s="240" t="s">
        <v>88</v>
      </c>
      <c r="AY156" s="240" t="s">
        <v>141</v>
      </c>
      <c r="BE156" s="339">
        <f>IF(N156="základní",J156,0)</f>
        <v>0</v>
      </c>
      <c r="BF156" s="339">
        <f>IF(N156="snížená",J156,0)</f>
        <v>0</v>
      </c>
      <c r="BG156" s="339">
        <f>IF(N156="zákl. přenesená",J156,0)</f>
        <v>0</v>
      </c>
      <c r="BH156" s="339">
        <f>IF(N156="sníž. přenesená",J156,0)</f>
        <v>0</v>
      </c>
      <c r="BI156" s="339">
        <f>IF(N156="nulová",J156,0)</f>
        <v>0</v>
      </c>
      <c r="BJ156" s="240" t="s">
        <v>86</v>
      </c>
      <c r="BK156" s="339">
        <f>ROUND(I156*H156,2)</f>
        <v>0</v>
      </c>
      <c r="BL156" s="240" t="s">
        <v>149</v>
      </c>
      <c r="BM156" s="240" t="s">
        <v>1308</v>
      </c>
    </row>
    <row r="157" spans="1:65" s="251" customFormat="1" ht="27">
      <c r="B157" s="252"/>
      <c r="D157" s="527" t="s">
        <v>322</v>
      </c>
      <c r="F157" s="551" t="s">
        <v>1309</v>
      </c>
      <c r="I157" s="495"/>
      <c r="L157" s="252"/>
      <c r="M157" s="463"/>
      <c r="N157" s="253"/>
      <c r="O157" s="253"/>
      <c r="P157" s="253"/>
      <c r="Q157" s="253"/>
      <c r="R157" s="253"/>
      <c r="S157" s="253"/>
      <c r="T157" s="465"/>
      <c r="AT157" s="240" t="s">
        <v>322</v>
      </c>
      <c r="AU157" s="240" t="s">
        <v>88</v>
      </c>
    </row>
    <row r="158" spans="1:65" s="12" customFormat="1" ht="22.9" customHeight="1">
      <c r="B158" s="133"/>
      <c r="D158" s="134" t="s">
        <v>78</v>
      </c>
      <c r="E158" s="143" t="s">
        <v>142</v>
      </c>
      <c r="F158" s="143" t="s">
        <v>143</v>
      </c>
      <c r="J158" s="144">
        <f>SUM(J159:J160)</f>
        <v>0</v>
      </c>
      <c r="L158" s="133"/>
      <c r="M158" s="137"/>
      <c r="N158" s="138"/>
      <c r="O158" s="138"/>
      <c r="P158" s="139">
        <f>P159</f>
        <v>36.550000000000004</v>
      </c>
      <c r="Q158" s="138"/>
      <c r="R158" s="139">
        <f>R159</f>
        <v>0</v>
      </c>
      <c r="S158" s="138"/>
      <c r="T158" s="140">
        <f>T159</f>
        <v>0</v>
      </c>
      <c r="AR158" s="134" t="s">
        <v>86</v>
      </c>
      <c r="AT158" s="141" t="s">
        <v>78</v>
      </c>
      <c r="AU158" s="141" t="s">
        <v>86</v>
      </c>
      <c r="AY158" s="134" t="s">
        <v>141</v>
      </c>
      <c r="BK158" s="142">
        <f>BK159</f>
        <v>0</v>
      </c>
    </row>
    <row r="159" spans="1:65" s="2" customFormat="1" ht="24.2" customHeight="1">
      <c r="A159" s="29"/>
      <c r="B159" s="145"/>
      <c r="C159" s="146">
        <v>11</v>
      </c>
      <c r="D159" s="146" t="s">
        <v>144</v>
      </c>
      <c r="E159" s="147" t="s">
        <v>145</v>
      </c>
      <c r="F159" s="148" t="s">
        <v>146</v>
      </c>
      <c r="G159" s="149" t="s">
        <v>147</v>
      </c>
      <c r="H159" s="150">
        <v>430</v>
      </c>
      <c r="I159" s="151"/>
      <c r="J159" s="151">
        <f>ROUND(I159*H159,2)</f>
        <v>0</v>
      </c>
      <c r="K159" s="148" t="s">
        <v>148</v>
      </c>
      <c r="L159" s="30"/>
      <c r="M159" s="152" t="s">
        <v>1</v>
      </c>
      <c r="N159" s="153" t="s">
        <v>44</v>
      </c>
      <c r="O159" s="154">
        <v>8.5000000000000006E-2</v>
      </c>
      <c r="P159" s="154">
        <f>O159*H159</f>
        <v>36.550000000000004</v>
      </c>
      <c r="Q159" s="154">
        <v>0</v>
      </c>
      <c r="R159" s="154">
        <f>Q159*H159</f>
        <v>0</v>
      </c>
      <c r="S159" s="154">
        <v>0</v>
      </c>
      <c r="T159" s="155">
        <f>S159*H159</f>
        <v>0</v>
      </c>
      <c r="U159" s="29"/>
      <c r="V159" s="29"/>
      <c r="W159" s="29"/>
      <c r="X159" s="29"/>
      <c r="Y159" s="29"/>
      <c r="Z159" s="29"/>
      <c r="AA159" s="29"/>
      <c r="AB159" s="29"/>
      <c r="AC159" s="29"/>
      <c r="AD159" s="29"/>
      <c r="AE159" s="29"/>
      <c r="AR159" s="156" t="s">
        <v>149</v>
      </c>
      <c r="AT159" s="156" t="s">
        <v>144</v>
      </c>
      <c r="AU159" s="156" t="s">
        <v>88</v>
      </c>
      <c r="AY159" s="17" t="s">
        <v>141</v>
      </c>
      <c r="BE159" s="157">
        <f>IF(N159="základní",J159,0)</f>
        <v>0</v>
      </c>
      <c r="BF159" s="157">
        <f>IF(N159="snížená",J159,0)</f>
        <v>0</v>
      </c>
      <c r="BG159" s="157">
        <f>IF(N159="zákl. přenesená",J159,0)</f>
        <v>0</v>
      </c>
      <c r="BH159" s="157">
        <f>IF(N159="sníž. přenesená",J159,0)</f>
        <v>0</v>
      </c>
      <c r="BI159" s="157">
        <f>IF(N159="nulová",J159,0)</f>
        <v>0</v>
      </c>
      <c r="BJ159" s="17" t="s">
        <v>86</v>
      </c>
      <c r="BK159" s="157">
        <f>ROUND(I159*H159,2)</f>
        <v>0</v>
      </c>
      <c r="BL159" s="17" t="s">
        <v>149</v>
      </c>
      <c r="BM159" s="156" t="s">
        <v>150</v>
      </c>
    </row>
    <row r="160" spans="1:65" s="251" customFormat="1" ht="44.25" customHeight="1">
      <c r="B160" s="252"/>
      <c r="C160" s="332">
        <v>12</v>
      </c>
      <c r="D160" s="332" t="s">
        <v>144</v>
      </c>
      <c r="E160" s="333" t="s">
        <v>419</v>
      </c>
      <c r="F160" s="334" t="s">
        <v>1310</v>
      </c>
      <c r="G160" s="335" t="s">
        <v>166</v>
      </c>
      <c r="H160" s="336">
        <f>H162+H164</f>
        <v>1.1428344000000001</v>
      </c>
      <c r="I160" s="337"/>
      <c r="J160" s="338">
        <f>ROUND(I160*H160,2)</f>
        <v>0</v>
      </c>
      <c r="K160" s="334"/>
      <c r="L160" s="252"/>
      <c r="M160" s="521" t="s">
        <v>1</v>
      </c>
      <c r="N160" s="522" t="s">
        <v>44</v>
      </c>
      <c r="O160" s="253"/>
      <c r="P160" s="523">
        <f>O160*H160</f>
        <v>0</v>
      </c>
      <c r="Q160" s="523">
        <v>0</v>
      </c>
      <c r="R160" s="523">
        <f>Q160*H160</f>
        <v>0</v>
      </c>
      <c r="S160" s="523">
        <v>2.2000000000000002</v>
      </c>
      <c r="T160" s="524">
        <f>S160*H160</f>
        <v>2.5142356800000005</v>
      </c>
      <c r="AR160" s="240" t="s">
        <v>149</v>
      </c>
      <c r="AT160" s="240" t="s">
        <v>144</v>
      </c>
      <c r="AU160" s="240" t="s">
        <v>88</v>
      </c>
      <c r="AY160" s="240" t="s">
        <v>141</v>
      </c>
      <c r="BE160" s="339">
        <f>IF(N160="základní",J160,0)</f>
        <v>0</v>
      </c>
      <c r="BF160" s="339">
        <f>IF(N160="snížená",J160,0)</f>
        <v>0</v>
      </c>
      <c r="BG160" s="339">
        <f>IF(N160="zákl. přenesená",J160,0)</f>
        <v>0</v>
      </c>
      <c r="BH160" s="339">
        <f>IF(N160="sníž. přenesená",J160,0)</f>
        <v>0</v>
      </c>
      <c r="BI160" s="339">
        <f>IF(N160="nulová",J160,0)</f>
        <v>0</v>
      </c>
      <c r="BJ160" s="240" t="s">
        <v>86</v>
      </c>
      <c r="BK160" s="339">
        <f>ROUND(I160*H160,2)</f>
        <v>0</v>
      </c>
      <c r="BL160" s="240" t="s">
        <v>149</v>
      </c>
      <c r="BM160" s="240" t="s">
        <v>1311</v>
      </c>
    </row>
    <row r="161" spans="1:65" s="534" customFormat="1" ht="13.5">
      <c r="B161" s="535"/>
      <c r="D161" s="527" t="s">
        <v>156</v>
      </c>
      <c r="E161" s="536" t="s">
        <v>1</v>
      </c>
      <c r="F161" s="537" t="s">
        <v>1312</v>
      </c>
      <c r="H161" s="536" t="s">
        <v>1</v>
      </c>
      <c r="I161" s="538"/>
      <c r="L161" s="535"/>
      <c r="M161" s="539"/>
      <c r="N161" s="540"/>
      <c r="O161" s="540"/>
      <c r="P161" s="540"/>
      <c r="Q161" s="540"/>
      <c r="R161" s="540"/>
      <c r="S161" s="540"/>
      <c r="T161" s="541"/>
      <c r="AT161" s="536" t="s">
        <v>156</v>
      </c>
      <c r="AU161" s="536" t="s">
        <v>88</v>
      </c>
      <c r="AV161" s="534" t="s">
        <v>86</v>
      </c>
      <c r="AW161" s="534" t="s">
        <v>34</v>
      </c>
      <c r="AX161" s="534" t="s">
        <v>79</v>
      </c>
      <c r="AY161" s="536" t="s">
        <v>141</v>
      </c>
    </row>
    <row r="162" spans="1:65" s="534" customFormat="1" ht="13.5">
      <c r="B162" s="535"/>
      <c r="D162" s="527"/>
      <c r="E162" s="536"/>
      <c r="F162" s="520" t="s">
        <v>1314</v>
      </c>
      <c r="H162" s="536">
        <f>2.4*3.14*(0.62*0.62-0.5*0.5)</f>
        <v>1.0128384000000001</v>
      </c>
      <c r="I162" s="538"/>
      <c r="L162" s="535"/>
      <c r="M162" s="539"/>
      <c r="N162" s="540"/>
      <c r="O162" s="540"/>
      <c r="P162" s="540"/>
      <c r="Q162" s="540"/>
      <c r="R162" s="540"/>
      <c r="S162" s="540"/>
      <c r="T162" s="541"/>
      <c r="AT162" s="536"/>
      <c r="AU162" s="536"/>
      <c r="AY162" s="536"/>
    </row>
    <row r="163" spans="1:65" s="534" customFormat="1" ht="13.5">
      <c r="B163" s="535"/>
      <c r="D163" s="527"/>
      <c r="E163" s="536"/>
      <c r="F163" s="537" t="s">
        <v>1313</v>
      </c>
      <c r="H163" s="536"/>
      <c r="I163" s="538"/>
      <c r="L163" s="535"/>
      <c r="M163" s="539"/>
      <c r="N163" s="540"/>
      <c r="O163" s="540"/>
      <c r="P163" s="540"/>
      <c r="Q163" s="540"/>
      <c r="R163" s="540"/>
      <c r="S163" s="540"/>
      <c r="T163" s="541"/>
      <c r="AT163" s="536"/>
      <c r="AU163" s="536"/>
      <c r="AY163" s="536"/>
    </row>
    <row r="164" spans="1:65" s="534" customFormat="1" ht="13.5">
      <c r="B164" s="535"/>
      <c r="D164" s="527"/>
      <c r="E164" s="536"/>
      <c r="F164" s="520" t="s">
        <v>1315</v>
      </c>
      <c r="H164" s="536">
        <f>3.14*1.5*(0.26*0.26-0.2*0.2)</f>
        <v>0.129996</v>
      </c>
      <c r="I164" s="538"/>
      <c r="L164" s="535"/>
      <c r="M164" s="539"/>
      <c r="N164" s="540"/>
      <c r="O164" s="540"/>
      <c r="P164" s="540"/>
      <c r="Q164" s="540"/>
      <c r="R164" s="540"/>
      <c r="S164" s="540"/>
      <c r="T164" s="541"/>
      <c r="AT164" s="536"/>
      <c r="AU164" s="536"/>
      <c r="AY164" s="536"/>
    </row>
    <row r="165" spans="1:65" s="12" customFormat="1" ht="22.9" customHeight="1">
      <c r="B165" s="133"/>
      <c r="D165" s="134" t="s">
        <v>78</v>
      </c>
      <c r="E165" s="143" t="s">
        <v>149</v>
      </c>
      <c r="F165" s="143" t="s">
        <v>151</v>
      </c>
      <c r="J165" s="144">
        <f>SUM(J166:J174)</f>
        <v>0</v>
      </c>
      <c r="L165" s="133"/>
      <c r="M165" s="137"/>
      <c r="N165" s="138"/>
      <c r="O165" s="138"/>
      <c r="P165" s="139">
        <f>SUM(P169:P172)</f>
        <v>1.6800000000000002</v>
      </c>
      <c r="Q165" s="138"/>
      <c r="R165" s="139">
        <f>SUM(R169:R172)</f>
        <v>0.23960000000000001</v>
      </c>
      <c r="S165" s="138"/>
      <c r="T165" s="140">
        <f>SUM(T169:T172)</f>
        <v>0</v>
      </c>
      <c r="AR165" s="134" t="s">
        <v>86</v>
      </c>
      <c r="AT165" s="141" t="s">
        <v>78</v>
      </c>
      <c r="AU165" s="141" t="s">
        <v>86</v>
      </c>
      <c r="AY165" s="134" t="s">
        <v>141</v>
      </c>
      <c r="BK165" s="142">
        <f>SUM(BK169:BK172)</f>
        <v>0</v>
      </c>
    </row>
    <row r="166" spans="1:65" s="251" customFormat="1" ht="25.5" customHeight="1">
      <c r="B166" s="252"/>
      <c r="C166" s="332">
        <v>13</v>
      </c>
      <c r="D166" s="332" t="s">
        <v>144</v>
      </c>
      <c r="E166" s="333" t="s">
        <v>1316</v>
      </c>
      <c r="F166" s="334" t="s">
        <v>1317</v>
      </c>
      <c r="G166" s="335" t="s">
        <v>166</v>
      </c>
      <c r="H166" s="336">
        <f>H168</f>
        <v>0.4</v>
      </c>
      <c r="I166" s="151"/>
      <c r="J166" s="338">
        <f>ROUND(I166*H166,2)</f>
        <v>0</v>
      </c>
      <c r="K166" s="334"/>
      <c r="L166" s="252"/>
      <c r="M166" s="521" t="s">
        <v>1</v>
      </c>
      <c r="N166" s="522" t="s">
        <v>44</v>
      </c>
      <c r="O166" s="253"/>
      <c r="P166" s="523">
        <f>O166*H166</f>
        <v>0</v>
      </c>
      <c r="Q166" s="523">
        <v>0</v>
      </c>
      <c r="R166" s="523">
        <f>Q166*H166</f>
        <v>0</v>
      </c>
      <c r="S166" s="523">
        <v>0</v>
      </c>
      <c r="T166" s="524">
        <f>S166*H166</f>
        <v>0</v>
      </c>
      <c r="AR166" s="240" t="s">
        <v>149</v>
      </c>
      <c r="AT166" s="240" t="s">
        <v>144</v>
      </c>
      <c r="AU166" s="240" t="s">
        <v>88</v>
      </c>
      <c r="AY166" s="240" t="s">
        <v>141</v>
      </c>
      <c r="BE166" s="339">
        <f>IF(N166="základní",J166,0)</f>
        <v>0</v>
      </c>
      <c r="BF166" s="339">
        <f>IF(N166="snížená",J166,0)</f>
        <v>0</v>
      </c>
      <c r="BG166" s="339">
        <f>IF(N166="zákl. přenesená",J166,0)</f>
        <v>0</v>
      </c>
      <c r="BH166" s="339">
        <f>IF(N166="sníž. přenesená",J166,0)</f>
        <v>0</v>
      </c>
      <c r="BI166" s="339">
        <f>IF(N166="nulová",J166,0)</f>
        <v>0</v>
      </c>
      <c r="BJ166" s="240" t="s">
        <v>86</v>
      </c>
      <c r="BK166" s="339">
        <f>ROUND(I166*H166,2)</f>
        <v>0</v>
      </c>
      <c r="BL166" s="240" t="s">
        <v>149</v>
      </c>
      <c r="BM166" s="240" t="s">
        <v>1318</v>
      </c>
    </row>
    <row r="167" spans="1:65" s="534" customFormat="1" ht="13.5">
      <c r="B167" s="535"/>
      <c r="D167" s="527" t="s">
        <v>156</v>
      </c>
      <c r="E167" s="536" t="s">
        <v>1</v>
      </c>
      <c r="F167" s="537" t="s">
        <v>1320</v>
      </c>
      <c r="H167" s="536" t="s">
        <v>1</v>
      </c>
      <c r="I167" s="538"/>
      <c r="L167" s="535"/>
      <c r="M167" s="539"/>
      <c r="N167" s="540"/>
      <c r="O167" s="540"/>
      <c r="P167" s="540"/>
      <c r="Q167" s="540"/>
      <c r="R167" s="540"/>
      <c r="S167" s="540"/>
      <c r="T167" s="541"/>
      <c r="AT167" s="536" t="s">
        <v>156</v>
      </c>
      <c r="AU167" s="536" t="s">
        <v>88</v>
      </c>
      <c r="AV167" s="534" t="s">
        <v>86</v>
      </c>
      <c r="AW167" s="534" t="s">
        <v>34</v>
      </c>
      <c r="AX167" s="534" t="s">
        <v>79</v>
      </c>
      <c r="AY167" s="536" t="s">
        <v>141</v>
      </c>
    </row>
    <row r="168" spans="1:65" s="525" customFormat="1" ht="13.5">
      <c r="B168" s="526"/>
      <c r="D168" s="527" t="s">
        <v>156</v>
      </c>
      <c r="E168" s="528" t="s">
        <v>1</v>
      </c>
      <c r="F168" s="520" t="s">
        <v>1319</v>
      </c>
      <c r="H168" s="529">
        <f>4*1*0.1</f>
        <v>0.4</v>
      </c>
      <c r="I168" s="530"/>
      <c r="L168" s="526"/>
      <c r="M168" s="531"/>
      <c r="N168" s="532"/>
      <c r="O168" s="532"/>
      <c r="P168" s="532"/>
      <c r="Q168" s="532"/>
      <c r="R168" s="532"/>
      <c r="S168" s="532"/>
      <c r="T168" s="533"/>
      <c r="AT168" s="528" t="s">
        <v>156</v>
      </c>
      <c r="AU168" s="528" t="s">
        <v>88</v>
      </c>
      <c r="AV168" s="525" t="s">
        <v>88</v>
      </c>
      <c r="AW168" s="525" t="s">
        <v>34</v>
      </c>
      <c r="AX168" s="525" t="s">
        <v>79</v>
      </c>
      <c r="AY168" s="528" t="s">
        <v>141</v>
      </c>
    </row>
    <row r="169" spans="1:65" s="2" customFormat="1" ht="24.2" customHeight="1">
      <c r="A169" s="29"/>
      <c r="B169" s="145"/>
      <c r="C169" s="146">
        <v>14</v>
      </c>
      <c r="D169" s="146" t="s">
        <v>144</v>
      </c>
      <c r="E169" s="147" t="s">
        <v>152</v>
      </c>
      <c r="F169" s="148" t="s">
        <v>153</v>
      </c>
      <c r="G169" s="149" t="s">
        <v>154</v>
      </c>
      <c r="H169" s="150">
        <v>6</v>
      </c>
      <c r="I169" s="151"/>
      <c r="J169" s="151">
        <f>ROUND(I169*H169,2)</f>
        <v>0</v>
      </c>
      <c r="K169" s="148" t="s">
        <v>148</v>
      </c>
      <c r="L169" s="30"/>
      <c r="M169" s="152" t="s">
        <v>1</v>
      </c>
      <c r="N169" s="153" t="s">
        <v>44</v>
      </c>
      <c r="O169" s="154">
        <v>0.28000000000000003</v>
      </c>
      <c r="P169" s="154">
        <f>O169*H169</f>
        <v>1.6800000000000002</v>
      </c>
      <c r="Q169" s="154">
        <v>6.6E-3</v>
      </c>
      <c r="R169" s="154">
        <f>Q169*H169</f>
        <v>3.9599999999999996E-2</v>
      </c>
      <c r="S169" s="154">
        <v>0</v>
      </c>
      <c r="T169" s="155">
        <f>S169*H169</f>
        <v>0</v>
      </c>
      <c r="U169" s="29"/>
      <c r="V169" s="29"/>
      <c r="W169" s="29"/>
      <c r="X169" s="29"/>
      <c r="Y169" s="29"/>
      <c r="Z169" s="29"/>
      <c r="AA169" s="29"/>
      <c r="AB169" s="29"/>
      <c r="AC169" s="29"/>
      <c r="AD169" s="29"/>
      <c r="AE169" s="29"/>
      <c r="AR169" s="156" t="s">
        <v>149</v>
      </c>
      <c r="AT169" s="156" t="s">
        <v>144</v>
      </c>
      <c r="AU169" s="156" t="s">
        <v>88</v>
      </c>
      <c r="AY169" s="17" t="s">
        <v>141</v>
      </c>
      <c r="BE169" s="157">
        <f>IF(N169="základní",J169,0)</f>
        <v>0</v>
      </c>
      <c r="BF169" s="157">
        <f>IF(N169="snížená",J169,0)</f>
        <v>0</v>
      </c>
      <c r="BG169" s="157">
        <f>IF(N169="zákl. přenesená",J169,0)</f>
        <v>0</v>
      </c>
      <c r="BH169" s="157">
        <f>IF(N169="sníž. přenesená",J169,0)</f>
        <v>0</v>
      </c>
      <c r="BI169" s="157">
        <f>IF(N169="nulová",J169,0)</f>
        <v>0</v>
      </c>
      <c r="BJ169" s="17" t="s">
        <v>86</v>
      </c>
      <c r="BK169" s="157">
        <f>ROUND(I169*H169,2)</f>
        <v>0</v>
      </c>
      <c r="BL169" s="17" t="s">
        <v>149</v>
      </c>
      <c r="BM169" s="156" t="s">
        <v>155</v>
      </c>
    </row>
    <row r="170" spans="1:65" s="13" customFormat="1" ht="11.25">
      <c r="B170" s="158"/>
      <c r="D170" s="159" t="s">
        <v>156</v>
      </c>
      <c r="E170" s="160" t="s">
        <v>1</v>
      </c>
      <c r="F170" s="161" t="s">
        <v>1324</v>
      </c>
      <c r="H170" s="160" t="s">
        <v>1</v>
      </c>
      <c r="L170" s="158"/>
      <c r="M170" s="162"/>
      <c r="N170" s="163"/>
      <c r="O170" s="163"/>
      <c r="P170" s="163"/>
      <c r="Q170" s="163"/>
      <c r="R170" s="163"/>
      <c r="S170" s="163"/>
      <c r="T170" s="164"/>
      <c r="AT170" s="160" t="s">
        <v>156</v>
      </c>
      <c r="AU170" s="160" t="s">
        <v>88</v>
      </c>
      <c r="AV170" s="13" t="s">
        <v>86</v>
      </c>
      <c r="AW170" s="13" t="s">
        <v>34</v>
      </c>
      <c r="AX170" s="13" t="s">
        <v>79</v>
      </c>
      <c r="AY170" s="160" t="s">
        <v>141</v>
      </c>
    </row>
    <row r="171" spans="1:65" s="14" customFormat="1" ht="11.25">
      <c r="B171" s="165"/>
      <c r="D171" s="159" t="s">
        <v>156</v>
      </c>
      <c r="E171" s="166" t="s">
        <v>1</v>
      </c>
      <c r="F171" s="167">
        <v>6</v>
      </c>
      <c r="H171" s="168">
        <v>6</v>
      </c>
      <c r="L171" s="165"/>
      <c r="M171" s="169"/>
      <c r="N171" s="170"/>
      <c r="O171" s="170"/>
      <c r="P171" s="170"/>
      <c r="Q171" s="170"/>
      <c r="R171" s="170"/>
      <c r="S171" s="170"/>
      <c r="T171" s="171"/>
      <c r="AT171" s="166" t="s">
        <v>156</v>
      </c>
      <c r="AU171" s="166" t="s">
        <v>88</v>
      </c>
      <c r="AV171" s="14" t="s">
        <v>88</v>
      </c>
      <c r="AW171" s="14" t="s">
        <v>34</v>
      </c>
      <c r="AX171" s="14" t="s">
        <v>86</v>
      </c>
      <c r="AY171" s="166" t="s">
        <v>141</v>
      </c>
    </row>
    <row r="172" spans="1:65" s="2" customFormat="1" ht="14.45" customHeight="1">
      <c r="A172" s="29"/>
      <c r="B172" s="145"/>
      <c r="C172" s="172">
        <v>15</v>
      </c>
      <c r="D172" s="172" t="s">
        <v>158</v>
      </c>
      <c r="E172" s="173" t="s">
        <v>159</v>
      </c>
      <c r="F172" s="174" t="s">
        <v>160</v>
      </c>
      <c r="G172" s="175" t="s">
        <v>154</v>
      </c>
      <c r="H172" s="176">
        <v>5</v>
      </c>
      <c r="I172" s="177"/>
      <c r="J172" s="177">
        <f>ROUND(I172*H172,2)</f>
        <v>0</v>
      </c>
      <c r="K172" s="174" t="s">
        <v>148</v>
      </c>
      <c r="L172" s="178"/>
      <c r="M172" s="179" t="s">
        <v>1</v>
      </c>
      <c r="N172" s="180" t="s">
        <v>44</v>
      </c>
      <c r="O172" s="154">
        <v>0</v>
      </c>
      <c r="P172" s="154">
        <f>O172*H172</f>
        <v>0</v>
      </c>
      <c r="Q172" s="154">
        <v>0.04</v>
      </c>
      <c r="R172" s="154">
        <f>Q172*H172</f>
        <v>0.2</v>
      </c>
      <c r="S172" s="154">
        <v>0</v>
      </c>
      <c r="T172" s="155">
        <f>S172*H172</f>
        <v>0</v>
      </c>
      <c r="U172" s="29"/>
      <c r="V172" s="29"/>
      <c r="W172" s="29"/>
      <c r="X172" s="29"/>
      <c r="Y172" s="29"/>
      <c r="Z172" s="29"/>
      <c r="AA172" s="29"/>
      <c r="AB172" s="29"/>
      <c r="AC172" s="29"/>
      <c r="AD172" s="29"/>
      <c r="AE172" s="29"/>
      <c r="AR172" s="156" t="s">
        <v>161</v>
      </c>
      <c r="AT172" s="156" t="s">
        <v>158</v>
      </c>
      <c r="AU172" s="156" t="s">
        <v>88</v>
      </c>
      <c r="AY172" s="17" t="s">
        <v>141</v>
      </c>
      <c r="BE172" s="157">
        <f>IF(N172="základní",J172,0)</f>
        <v>0</v>
      </c>
      <c r="BF172" s="157">
        <f>IF(N172="snížená",J172,0)</f>
        <v>0</v>
      </c>
      <c r="BG172" s="157">
        <f>IF(N172="zákl. přenesená",J172,0)</f>
        <v>0</v>
      </c>
      <c r="BH172" s="157">
        <f>IF(N172="sníž. přenesená",J172,0)</f>
        <v>0</v>
      </c>
      <c r="BI172" s="157">
        <f>IF(N172="nulová",J172,0)</f>
        <v>0</v>
      </c>
      <c r="BJ172" s="17" t="s">
        <v>86</v>
      </c>
      <c r="BK172" s="157">
        <f>ROUND(I172*H172,2)</f>
        <v>0</v>
      </c>
      <c r="BL172" s="17" t="s">
        <v>149</v>
      </c>
      <c r="BM172" s="156" t="s">
        <v>162</v>
      </c>
    </row>
    <row r="173" spans="1:65" s="251" customFormat="1" ht="33.75" customHeight="1">
      <c r="B173" s="252"/>
      <c r="C173" s="542">
        <v>16</v>
      </c>
      <c r="D173" s="542" t="s">
        <v>158</v>
      </c>
      <c r="E173" s="543" t="s">
        <v>1321</v>
      </c>
      <c r="F173" s="544" t="s">
        <v>1322</v>
      </c>
      <c r="G173" s="545" t="s">
        <v>154</v>
      </c>
      <c r="H173" s="546">
        <v>1</v>
      </c>
      <c r="I173" s="151"/>
      <c r="J173" s="547">
        <f>ROUND(I173*H173,2)</f>
        <v>0</v>
      </c>
      <c r="K173" s="544" t="s">
        <v>1</v>
      </c>
      <c r="L173" s="548"/>
      <c r="M173" s="549" t="s">
        <v>1</v>
      </c>
      <c r="N173" s="550" t="s">
        <v>44</v>
      </c>
      <c r="O173" s="253"/>
      <c r="P173" s="523">
        <f>O173*H173</f>
        <v>0</v>
      </c>
      <c r="Q173" s="523">
        <v>4.1000000000000002E-2</v>
      </c>
      <c r="R173" s="523">
        <f>Q173*H173</f>
        <v>4.1000000000000002E-2</v>
      </c>
      <c r="S173" s="523">
        <v>0</v>
      </c>
      <c r="T173" s="524">
        <f>S173*H173</f>
        <v>0</v>
      </c>
      <c r="AR173" s="240" t="s">
        <v>161</v>
      </c>
      <c r="AT173" s="240" t="s">
        <v>158</v>
      </c>
      <c r="AU173" s="240" t="s">
        <v>88</v>
      </c>
      <c r="AY173" s="240" t="s">
        <v>141</v>
      </c>
      <c r="BE173" s="339">
        <f>IF(N173="základní",J173,0)</f>
        <v>0</v>
      </c>
      <c r="BF173" s="339">
        <f>IF(N173="snížená",J173,0)</f>
        <v>0</v>
      </c>
      <c r="BG173" s="339">
        <f>IF(N173="zákl. přenesená",J173,0)</f>
        <v>0</v>
      </c>
      <c r="BH173" s="339">
        <f>IF(N173="sníž. přenesená",J173,0)</f>
        <v>0</v>
      </c>
      <c r="BI173" s="339">
        <f>IF(N173="nulová",J173,0)</f>
        <v>0</v>
      </c>
      <c r="BJ173" s="240" t="s">
        <v>86</v>
      </c>
      <c r="BK173" s="339">
        <f>ROUND(I173*H173,2)</f>
        <v>0</v>
      </c>
      <c r="BL173" s="240" t="s">
        <v>149</v>
      </c>
      <c r="BM173" s="240" t="s">
        <v>1323</v>
      </c>
    </row>
    <row r="174" spans="1:65" s="251" customFormat="1" ht="40.5" customHeight="1">
      <c r="B174" s="252"/>
      <c r="C174" s="332">
        <v>17</v>
      </c>
      <c r="D174" s="332" t="s">
        <v>144</v>
      </c>
      <c r="E174" s="333" t="s">
        <v>441</v>
      </c>
      <c r="F174" s="334" t="s">
        <v>442</v>
      </c>
      <c r="G174" s="335" t="s">
        <v>166</v>
      </c>
      <c r="H174" s="336">
        <f>H176</f>
        <v>0.20100000000000001</v>
      </c>
      <c r="I174" s="151"/>
      <c r="J174" s="338">
        <f>ROUND(I174*H174,2)</f>
        <v>0</v>
      </c>
      <c r="K174" s="334" t="s">
        <v>1049</v>
      </c>
      <c r="L174" s="252"/>
      <c r="M174" s="521" t="s">
        <v>1</v>
      </c>
      <c r="N174" s="522" t="s">
        <v>44</v>
      </c>
      <c r="O174" s="253"/>
      <c r="P174" s="523">
        <f>O174*H174</f>
        <v>0</v>
      </c>
      <c r="Q174" s="523">
        <v>0</v>
      </c>
      <c r="R174" s="523">
        <f>Q174*H174</f>
        <v>0</v>
      </c>
      <c r="S174" s="523">
        <v>0</v>
      </c>
      <c r="T174" s="524">
        <f>S174*H174</f>
        <v>0</v>
      </c>
      <c r="AR174" s="240" t="s">
        <v>149</v>
      </c>
      <c r="AT174" s="240" t="s">
        <v>144</v>
      </c>
      <c r="AU174" s="240" t="s">
        <v>88</v>
      </c>
      <c r="AY174" s="240" t="s">
        <v>141</v>
      </c>
      <c r="BE174" s="339">
        <f>IF(N174="základní",J174,0)</f>
        <v>0</v>
      </c>
      <c r="BF174" s="339">
        <f>IF(N174="snížená",J174,0)</f>
        <v>0</v>
      </c>
      <c r="BG174" s="339">
        <f>IF(N174="zákl. přenesená",J174,0)</f>
        <v>0</v>
      </c>
      <c r="BH174" s="339">
        <f>IF(N174="sníž. přenesená",J174,0)</f>
        <v>0</v>
      </c>
      <c r="BI174" s="339">
        <f>IF(N174="nulová",J174,0)</f>
        <v>0</v>
      </c>
      <c r="BJ174" s="240" t="s">
        <v>86</v>
      </c>
      <c r="BK174" s="339">
        <f>ROUND(I174*H174,2)</f>
        <v>0</v>
      </c>
      <c r="BL174" s="240" t="s">
        <v>149</v>
      </c>
      <c r="BM174" s="240" t="s">
        <v>1325</v>
      </c>
    </row>
    <row r="175" spans="1:65" s="534" customFormat="1" ht="13.5">
      <c r="B175" s="535"/>
      <c r="D175" s="527" t="s">
        <v>156</v>
      </c>
      <c r="E175" s="536" t="s">
        <v>1</v>
      </c>
      <c r="F175" s="537" t="s">
        <v>446</v>
      </c>
      <c r="H175" s="536" t="s">
        <v>1</v>
      </c>
      <c r="I175" s="538"/>
      <c r="L175" s="535"/>
      <c r="M175" s="539"/>
      <c r="N175" s="540"/>
      <c r="O175" s="540"/>
      <c r="P175" s="540"/>
      <c r="Q175" s="540"/>
      <c r="R175" s="540"/>
      <c r="S175" s="540"/>
      <c r="T175" s="541"/>
      <c r="AT175" s="536" t="s">
        <v>156</v>
      </c>
      <c r="AU175" s="536" t="s">
        <v>88</v>
      </c>
      <c r="AV175" s="534" t="s">
        <v>86</v>
      </c>
      <c r="AW175" s="534" t="s">
        <v>34</v>
      </c>
      <c r="AX175" s="534" t="s">
        <v>79</v>
      </c>
      <c r="AY175" s="536" t="s">
        <v>141</v>
      </c>
    </row>
    <row r="176" spans="1:65" s="525" customFormat="1" ht="13.5">
      <c r="B176" s="526"/>
      <c r="D176" s="527" t="s">
        <v>156</v>
      </c>
      <c r="E176" s="528" t="s">
        <v>1</v>
      </c>
      <c r="F176" s="520" t="s">
        <v>447</v>
      </c>
      <c r="H176" s="529">
        <v>0.20100000000000001</v>
      </c>
      <c r="I176" s="530"/>
      <c r="L176" s="526"/>
      <c r="M176" s="531"/>
      <c r="N176" s="532"/>
      <c r="O176" s="532"/>
      <c r="P176" s="532"/>
      <c r="Q176" s="532"/>
      <c r="R176" s="532"/>
      <c r="S176" s="532"/>
      <c r="T176" s="533"/>
      <c r="AT176" s="528" t="s">
        <v>156</v>
      </c>
      <c r="AU176" s="528" t="s">
        <v>88</v>
      </c>
      <c r="AV176" s="525" t="s">
        <v>88</v>
      </c>
      <c r="AW176" s="525" t="s">
        <v>34</v>
      </c>
      <c r="AX176" s="525" t="s">
        <v>79</v>
      </c>
      <c r="AY176" s="528" t="s">
        <v>141</v>
      </c>
    </row>
    <row r="177" spans="1:65" s="555" customFormat="1" ht="29.85" customHeight="1">
      <c r="B177" s="556"/>
      <c r="D177" s="557" t="s">
        <v>78</v>
      </c>
      <c r="E177" s="558" t="s">
        <v>157</v>
      </c>
      <c r="F177" s="558" t="s">
        <v>453</v>
      </c>
      <c r="I177" s="559"/>
      <c r="J177" s="560">
        <f>SUM(J178:J183)</f>
        <v>0</v>
      </c>
      <c r="L177" s="556"/>
      <c r="M177" s="561"/>
      <c r="N177" s="562"/>
      <c r="O177" s="562"/>
      <c r="P177" s="563">
        <f>SUM(P178:P212)</f>
        <v>49.449304000000005</v>
      </c>
      <c r="Q177" s="562"/>
      <c r="R177" s="563">
        <f>SUM(R178:R212)</f>
        <v>11.446073999999998</v>
      </c>
      <c r="S177" s="562"/>
      <c r="T177" s="564">
        <f>SUM(T178:T212)</f>
        <v>1.8</v>
      </c>
      <c r="AR177" s="557" t="s">
        <v>86</v>
      </c>
      <c r="AT177" s="565" t="s">
        <v>78</v>
      </c>
      <c r="AU177" s="565" t="s">
        <v>86</v>
      </c>
      <c r="AY177" s="557" t="s">
        <v>141</v>
      </c>
      <c r="BK177" s="566">
        <f>SUM(BK178:BK212)</f>
        <v>0</v>
      </c>
    </row>
    <row r="178" spans="1:65" s="251" customFormat="1" ht="25.5" customHeight="1">
      <c r="B178" s="252"/>
      <c r="C178" s="332">
        <v>18</v>
      </c>
      <c r="D178" s="332" t="s">
        <v>144</v>
      </c>
      <c r="E178" s="333" t="s">
        <v>455</v>
      </c>
      <c r="F178" s="334" t="s">
        <v>1326</v>
      </c>
      <c r="G178" s="335" t="s">
        <v>204</v>
      </c>
      <c r="H178" s="336">
        <v>9</v>
      </c>
      <c r="I178" s="151"/>
      <c r="J178" s="338">
        <f>ROUND(I178*H178,2)</f>
        <v>0</v>
      </c>
      <c r="K178" s="334" t="s">
        <v>1049</v>
      </c>
      <c r="L178" s="252"/>
      <c r="M178" s="521" t="s">
        <v>1</v>
      </c>
      <c r="N178" s="522" t="s">
        <v>44</v>
      </c>
      <c r="O178" s="253"/>
      <c r="P178" s="523">
        <f>O178*H178</f>
        <v>0</v>
      </c>
      <c r="Q178" s="523">
        <v>0</v>
      </c>
      <c r="R178" s="523">
        <f>Q178*H178</f>
        <v>0</v>
      </c>
      <c r="S178" s="523">
        <v>0</v>
      </c>
      <c r="T178" s="524">
        <f>S178*H178</f>
        <v>0</v>
      </c>
      <c r="AR178" s="240" t="s">
        <v>149</v>
      </c>
      <c r="AT178" s="240" t="s">
        <v>144</v>
      </c>
      <c r="AU178" s="240" t="s">
        <v>88</v>
      </c>
      <c r="AY178" s="240" t="s">
        <v>141</v>
      </c>
      <c r="BE178" s="339">
        <f>IF(N178="základní",J178,0)</f>
        <v>0</v>
      </c>
      <c r="BF178" s="339">
        <f>IF(N178="snížená",J178,0)</f>
        <v>0</v>
      </c>
      <c r="BG178" s="339">
        <f>IF(N178="zákl. přenesená",J178,0)</f>
        <v>0</v>
      </c>
      <c r="BH178" s="339">
        <f>IF(N178="sníž. přenesená",J178,0)</f>
        <v>0</v>
      </c>
      <c r="BI178" s="339">
        <f>IF(N178="nulová",J178,0)</f>
        <v>0</v>
      </c>
      <c r="BJ178" s="240" t="s">
        <v>86</v>
      </c>
      <c r="BK178" s="339">
        <f>ROUND(I178*H178,2)</f>
        <v>0</v>
      </c>
      <c r="BL178" s="240" t="s">
        <v>149</v>
      </c>
      <c r="BM178" s="240" t="s">
        <v>1327</v>
      </c>
    </row>
    <row r="179" spans="1:65" s="525" customFormat="1" ht="13.5">
      <c r="B179" s="526"/>
      <c r="D179" s="527" t="s">
        <v>156</v>
      </c>
      <c r="E179" s="528" t="s">
        <v>1</v>
      </c>
      <c r="F179" s="520" t="s">
        <v>1289</v>
      </c>
      <c r="H179" s="529">
        <v>9</v>
      </c>
      <c r="I179" s="530"/>
      <c r="L179" s="526"/>
      <c r="M179" s="531"/>
      <c r="N179" s="532"/>
      <c r="O179" s="532"/>
      <c r="P179" s="532"/>
      <c r="Q179" s="532"/>
      <c r="R179" s="532"/>
      <c r="S179" s="532"/>
      <c r="T179" s="533"/>
      <c r="AT179" s="528" t="s">
        <v>156</v>
      </c>
      <c r="AU179" s="528" t="s">
        <v>88</v>
      </c>
      <c r="AV179" s="525" t="s">
        <v>88</v>
      </c>
      <c r="AW179" s="525" t="s">
        <v>34</v>
      </c>
      <c r="AX179" s="525" t="s">
        <v>79</v>
      </c>
      <c r="AY179" s="528" t="s">
        <v>141</v>
      </c>
    </row>
    <row r="180" spans="1:65" s="251" customFormat="1" ht="25.5" customHeight="1">
      <c r="B180" s="252"/>
      <c r="C180" s="332">
        <v>19</v>
      </c>
      <c r="D180" s="332" t="s">
        <v>144</v>
      </c>
      <c r="E180" s="333" t="s">
        <v>461</v>
      </c>
      <c r="F180" s="334" t="s">
        <v>1328</v>
      </c>
      <c r="G180" s="335" t="s">
        <v>204</v>
      </c>
      <c r="H180" s="336">
        <v>9</v>
      </c>
      <c r="I180" s="151"/>
      <c r="J180" s="338">
        <f>ROUND(I180*H180,2)</f>
        <v>0</v>
      </c>
      <c r="K180" s="334" t="s">
        <v>1049</v>
      </c>
      <c r="L180" s="252"/>
      <c r="M180" s="521" t="s">
        <v>1</v>
      </c>
      <c r="N180" s="522" t="s">
        <v>44</v>
      </c>
      <c r="O180" s="253"/>
      <c r="P180" s="523">
        <f>O180*H180</f>
        <v>0</v>
      </c>
      <c r="Q180" s="523">
        <v>0</v>
      </c>
      <c r="R180" s="523">
        <f>Q180*H180</f>
        <v>0</v>
      </c>
      <c r="S180" s="523">
        <v>0</v>
      </c>
      <c r="T180" s="524">
        <f>S180*H180</f>
        <v>0</v>
      </c>
      <c r="AR180" s="240" t="s">
        <v>149</v>
      </c>
      <c r="AT180" s="240" t="s">
        <v>144</v>
      </c>
      <c r="AU180" s="240" t="s">
        <v>88</v>
      </c>
      <c r="AY180" s="240" t="s">
        <v>141</v>
      </c>
      <c r="BE180" s="339">
        <f>IF(N180="základní",J180,0)</f>
        <v>0</v>
      </c>
      <c r="BF180" s="339">
        <f>IF(N180="snížená",J180,0)</f>
        <v>0</v>
      </c>
      <c r="BG180" s="339">
        <f>IF(N180="zákl. přenesená",J180,0)</f>
        <v>0</v>
      </c>
      <c r="BH180" s="339">
        <f>IF(N180="sníž. přenesená",J180,0)</f>
        <v>0</v>
      </c>
      <c r="BI180" s="339">
        <f>IF(N180="nulová",J180,0)</f>
        <v>0</v>
      </c>
      <c r="BJ180" s="240" t="s">
        <v>86</v>
      </c>
      <c r="BK180" s="339">
        <f>ROUND(I180*H180,2)</f>
        <v>0</v>
      </c>
      <c r="BL180" s="240" t="s">
        <v>149</v>
      </c>
      <c r="BM180" s="240" t="s">
        <v>1329</v>
      </c>
    </row>
    <row r="181" spans="1:65" s="525" customFormat="1" ht="13.5">
      <c r="B181" s="526"/>
      <c r="D181" s="527"/>
      <c r="E181" s="528"/>
      <c r="F181" s="520" t="s">
        <v>1289</v>
      </c>
      <c r="H181" s="529"/>
      <c r="I181" s="530"/>
      <c r="L181" s="526"/>
      <c r="M181" s="531"/>
      <c r="N181" s="532"/>
      <c r="O181" s="532"/>
      <c r="P181" s="532"/>
      <c r="Q181" s="532"/>
      <c r="R181" s="532"/>
      <c r="S181" s="532"/>
      <c r="T181" s="533"/>
      <c r="AT181" s="528"/>
      <c r="AU181" s="528"/>
      <c r="AY181" s="528"/>
    </row>
    <row r="182" spans="1:65" s="251" customFormat="1" ht="25.5" customHeight="1">
      <c r="B182" s="252"/>
      <c r="C182" s="332">
        <v>20</v>
      </c>
      <c r="D182" s="332" t="s">
        <v>144</v>
      </c>
      <c r="E182" s="333" t="s">
        <v>1330</v>
      </c>
      <c r="F182" s="334" t="s">
        <v>1331</v>
      </c>
      <c r="G182" s="335" t="s">
        <v>204</v>
      </c>
      <c r="H182" s="336">
        <v>9</v>
      </c>
      <c r="I182" s="151"/>
      <c r="J182" s="338">
        <f>ROUND(I182*H182,2)</f>
        <v>0</v>
      </c>
      <c r="K182" s="334" t="s">
        <v>1049</v>
      </c>
      <c r="L182" s="252"/>
      <c r="M182" s="521" t="s">
        <v>1</v>
      </c>
      <c r="N182" s="522" t="s">
        <v>44</v>
      </c>
      <c r="O182" s="253"/>
      <c r="P182" s="523">
        <f>O182*H182</f>
        <v>0</v>
      </c>
      <c r="Q182" s="523">
        <v>0</v>
      </c>
      <c r="R182" s="523">
        <f>Q182*H182</f>
        <v>0</v>
      </c>
      <c r="S182" s="523">
        <v>0</v>
      </c>
      <c r="T182" s="524">
        <f>S182*H182</f>
        <v>0</v>
      </c>
      <c r="AR182" s="240" t="s">
        <v>149</v>
      </c>
      <c r="AT182" s="240" t="s">
        <v>144</v>
      </c>
      <c r="AU182" s="240" t="s">
        <v>88</v>
      </c>
      <c r="AY182" s="240" t="s">
        <v>141</v>
      </c>
      <c r="BE182" s="339">
        <f>IF(N182="základní",J182,0)</f>
        <v>0</v>
      </c>
      <c r="BF182" s="339">
        <f>IF(N182="snížená",J182,0)</f>
        <v>0</v>
      </c>
      <c r="BG182" s="339">
        <f>IF(N182="zákl. přenesená",J182,0)</f>
        <v>0</v>
      </c>
      <c r="BH182" s="339">
        <f>IF(N182="sníž. přenesená",J182,0)</f>
        <v>0</v>
      </c>
      <c r="BI182" s="339">
        <f>IF(N182="nulová",J182,0)</f>
        <v>0</v>
      </c>
      <c r="BJ182" s="240" t="s">
        <v>86</v>
      </c>
      <c r="BK182" s="339">
        <f>ROUND(I182*H182,2)</f>
        <v>0</v>
      </c>
      <c r="BL182" s="240" t="s">
        <v>149</v>
      </c>
      <c r="BM182" s="240" t="s">
        <v>1332</v>
      </c>
    </row>
    <row r="183" spans="1:65" s="525" customFormat="1" ht="13.5">
      <c r="B183" s="526"/>
      <c r="D183" s="527"/>
      <c r="E183" s="528"/>
      <c r="F183" s="520" t="s">
        <v>1289</v>
      </c>
      <c r="H183" s="529"/>
      <c r="I183" s="530"/>
      <c r="L183" s="526"/>
      <c r="M183" s="531"/>
      <c r="N183" s="532"/>
      <c r="O183" s="532"/>
      <c r="P183" s="532"/>
      <c r="Q183" s="532"/>
      <c r="R183" s="532"/>
      <c r="S183" s="532"/>
      <c r="T183" s="533"/>
      <c r="AT183" s="528"/>
      <c r="AU183" s="528"/>
      <c r="AY183" s="528"/>
    </row>
    <row r="184" spans="1:65" s="12" customFormat="1" ht="22.9" customHeight="1">
      <c r="B184" s="133"/>
      <c r="D184" s="134" t="s">
        <v>78</v>
      </c>
      <c r="E184" s="143" t="s">
        <v>161</v>
      </c>
      <c r="F184" s="143" t="s">
        <v>163</v>
      </c>
      <c r="J184" s="144">
        <f>SUM(J185:J225)</f>
        <v>0</v>
      </c>
      <c r="L184" s="133"/>
      <c r="M184" s="137"/>
      <c r="N184" s="138"/>
      <c r="O184" s="138"/>
      <c r="P184" s="139">
        <f>SUM(P210:P227)</f>
        <v>44.877152000000002</v>
      </c>
      <c r="Q184" s="138"/>
      <c r="R184" s="139">
        <f>SUM(R210:R227)</f>
        <v>5.3841239999999999</v>
      </c>
      <c r="S184" s="138"/>
      <c r="T184" s="140">
        <f>SUM(T210:T227)</f>
        <v>1.8</v>
      </c>
      <c r="AR184" s="134" t="s">
        <v>86</v>
      </c>
      <c r="AT184" s="141" t="s">
        <v>78</v>
      </c>
      <c r="AU184" s="141" t="s">
        <v>86</v>
      </c>
      <c r="AY184" s="134" t="s">
        <v>141</v>
      </c>
      <c r="BK184" s="142">
        <f>SUM(BK210:BK227)</f>
        <v>0</v>
      </c>
    </row>
    <row r="185" spans="1:65" s="378" customFormat="1" ht="33" customHeight="1">
      <c r="A185" s="251"/>
      <c r="B185" s="252"/>
      <c r="C185" s="368">
        <v>21</v>
      </c>
      <c r="D185" s="368" t="s">
        <v>144</v>
      </c>
      <c r="E185" s="369" t="s">
        <v>476</v>
      </c>
      <c r="F185" s="370" t="s">
        <v>477</v>
      </c>
      <c r="G185" s="371" t="s">
        <v>147</v>
      </c>
      <c r="H185" s="372">
        <v>1.5</v>
      </c>
      <c r="I185" s="151"/>
      <c r="J185" s="373">
        <f>ROUND(I185*H185,2)</f>
        <v>0</v>
      </c>
      <c r="K185" s="370" t="s">
        <v>148</v>
      </c>
      <c r="L185" s="252"/>
      <c r="M185" s="374" t="s">
        <v>1</v>
      </c>
      <c r="N185" s="375" t="s">
        <v>44</v>
      </c>
      <c r="O185" s="376">
        <v>0.28299999999999997</v>
      </c>
      <c r="P185" s="376">
        <f>O185*H185</f>
        <v>0.42449999999999999</v>
      </c>
      <c r="Q185" s="376">
        <v>3.0000000000000001E-5</v>
      </c>
      <c r="R185" s="376">
        <f>Q185*H185</f>
        <v>4.5000000000000003E-5</v>
      </c>
      <c r="S185" s="376">
        <v>0</v>
      </c>
      <c r="T185" s="377">
        <f>S185*H185</f>
        <v>0</v>
      </c>
      <c r="U185" s="251"/>
      <c r="V185" s="251"/>
      <c r="W185" s="251"/>
      <c r="X185" s="251"/>
      <c r="Y185" s="251"/>
      <c r="Z185" s="251"/>
      <c r="AA185" s="251"/>
      <c r="AB185" s="251"/>
      <c r="AC185" s="251"/>
      <c r="AD185" s="251"/>
      <c r="AE185" s="251"/>
      <c r="AR185" s="379" t="s">
        <v>149</v>
      </c>
      <c r="AT185" s="379" t="s">
        <v>144</v>
      </c>
      <c r="AU185" s="379" t="s">
        <v>88</v>
      </c>
      <c r="AY185" s="240" t="s">
        <v>141</v>
      </c>
      <c r="BE185" s="339">
        <f>IF(N185="základní",J185,0)</f>
        <v>0</v>
      </c>
      <c r="BF185" s="339">
        <f>IF(N185="snížená",J185,0)</f>
        <v>0</v>
      </c>
      <c r="BG185" s="339">
        <f>IF(N185="zákl. přenesená",J185,0)</f>
        <v>0</v>
      </c>
      <c r="BH185" s="339">
        <f>IF(N185="sníž. přenesená",J185,0)</f>
        <v>0</v>
      </c>
      <c r="BI185" s="339">
        <f>IF(N185="nulová",J185,0)</f>
        <v>0</v>
      </c>
      <c r="BJ185" s="240" t="s">
        <v>86</v>
      </c>
      <c r="BK185" s="339">
        <f>ROUND(I185*H185,2)</f>
        <v>0</v>
      </c>
      <c r="BL185" s="240" t="s">
        <v>149</v>
      </c>
      <c r="BM185" s="379" t="s">
        <v>1334</v>
      </c>
    </row>
    <row r="186" spans="1:65" s="380" customFormat="1" ht="11.25">
      <c r="B186" s="381"/>
      <c r="D186" s="382" t="s">
        <v>156</v>
      </c>
      <c r="E186" s="383" t="s">
        <v>1</v>
      </c>
      <c r="F186" s="384" t="s">
        <v>1341</v>
      </c>
      <c r="H186" s="385">
        <v>1.5</v>
      </c>
      <c r="I186" s="386"/>
      <c r="L186" s="381"/>
      <c r="M186" s="387"/>
      <c r="N186" s="388"/>
      <c r="O186" s="388"/>
      <c r="P186" s="388"/>
      <c r="Q186" s="388"/>
      <c r="R186" s="388"/>
      <c r="S186" s="388"/>
      <c r="T186" s="389"/>
      <c r="AT186" s="383" t="s">
        <v>156</v>
      </c>
      <c r="AU186" s="383" t="s">
        <v>88</v>
      </c>
      <c r="AV186" s="380" t="s">
        <v>88</v>
      </c>
      <c r="AW186" s="380" t="s">
        <v>34</v>
      </c>
      <c r="AX186" s="380" t="s">
        <v>86</v>
      </c>
      <c r="AY186" s="383" t="s">
        <v>141</v>
      </c>
    </row>
    <row r="187" spans="1:65" s="378" customFormat="1" ht="21.75" customHeight="1">
      <c r="A187" s="251"/>
      <c r="B187" s="252"/>
      <c r="C187" s="481">
        <v>22</v>
      </c>
      <c r="D187" s="481" t="s">
        <v>158</v>
      </c>
      <c r="E187" s="482" t="s">
        <v>481</v>
      </c>
      <c r="F187" s="483" t="s">
        <v>482</v>
      </c>
      <c r="G187" s="484" t="s">
        <v>147</v>
      </c>
      <c r="H187" s="485">
        <v>1.5</v>
      </c>
      <c r="I187" s="177"/>
      <c r="J187" s="486">
        <f>ROUND(I187*H187,2)</f>
        <v>0</v>
      </c>
      <c r="K187" s="483" t="s">
        <v>148</v>
      </c>
      <c r="L187" s="487"/>
      <c r="M187" s="488" t="s">
        <v>1</v>
      </c>
      <c r="N187" s="489" t="s">
        <v>44</v>
      </c>
      <c r="O187" s="376">
        <v>0</v>
      </c>
      <c r="P187" s="376">
        <f>O187*H187</f>
        <v>0</v>
      </c>
      <c r="Q187" s="376">
        <v>2.4E-2</v>
      </c>
      <c r="R187" s="376">
        <f>Q187*H187</f>
        <v>3.6000000000000004E-2</v>
      </c>
      <c r="S187" s="376">
        <v>0</v>
      </c>
      <c r="T187" s="377">
        <f>S187*H187</f>
        <v>0</v>
      </c>
      <c r="U187" s="251"/>
      <c r="V187" s="251"/>
      <c r="W187" s="251"/>
      <c r="X187" s="251"/>
      <c r="Y187" s="251"/>
      <c r="Z187" s="251"/>
      <c r="AA187" s="251"/>
      <c r="AB187" s="251"/>
      <c r="AC187" s="251"/>
      <c r="AD187" s="251"/>
      <c r="AE187" s="251"/>
      <c r="AR187" s="379" t="s">
        <v>161</v>
      </c>
      <c r="AT187" s="379" t="s">
        <v>158</v>
      </c>
      <c r="AU187" s="379" t="s">
        <v>88</v>
      </c>
      <c r="AY187" s="240" t="s">
        <v>141</v>
      </c>
      <c r="BE187" s="339">
        <f>IF(N187="základní",J187,0)</f>
        <v>0</v>
      </c>
      <c r="BF187" s="339">
        <f>IF(N187="snížená",J187,0)</f>
        <v>0</v>
      </c>
      <c r="BG187" s="339">
        <f>IF(N187="zákl. přenesená",J187,0)</f>
        <v>0</v>
      </c>
      <c r="BH187" s="339">
        <f>IF(N187="sníž. přenesená",J187,0)</f>
        <v>0</v>
      </c>
      <c r="BI187" s="339">
        <f>IF(N187="nulová",J187,0)</f>
        <v>0</v>
      </c>
      <c r="BJ187" s="240" t="s">
        <v>86</v>
      </c>
      <c r="BK187" s="339">
        <f>ROUND(I187*H187,2)</f>
        <v>0</v>
      </c>
      <c r="BL187" s="240" t="s">
        <v>149</v>
      </c>
      <c r="BM187" s="379" t="s">
        <v>1335</v>
      </c>
    </row>
    <row r="188" spans="1:65" s="378" customFormat="1" ht="55.5" customHeight="1">
      <c r="A188" s="251"/>
      <c r="B188" s="252"/>
      <c r="C188" s="368">
        <v>23</v>
      </c>
      <c r="D188" s="368" t="s">
        <v>144</v>
      </c>
      <c r="E188" s="369" t="s">
        <v>485</v>
      </c>
      <c r="F188" s="370" t="s">
        <v>1336</v>
      </c>
      <c r="G188" s="371" t="s">
        <v>154</v>
      </c>
      <c r="H188" s="372">
        <v>2</v>
      </c>
      <c r="I188" s="151"/>
      <c r="J188" s="373">
        <f>ROUND(I188*H188,2)</f>
        <v>0</v>
      </c>
      <c r="K188" s="370" t="s">
        <v>148</v>
      </c>
      <c r="L188" s="252"/>
      <c r="M188" s="374" t="s">
        <v>1</v>
      </c>
      <c r="N188" s="375" t="s">
        <v>44</v>
      </c>
      <c r="O188" s="376">
        <v>3.6999999999999998E-2</v>
      </c>
      <c r="P188" s="376">
        <f>O188*H188</f>
        <v>7.3999999999999996E-2</v>
      </c>
      <c r="Q188" s="376">
        <v>8.4999999999999995E-4</v>
      </c>
      <c r="R188" s="376">
        <f>Q188*H188</f>
        <v>1.6999999999999999E-3</v>
      </c>
      <c r="S188" s="376">
        <v>0</v>
      </c>
      <c r="T188" s="377">
        <f>S188*H188</f>
        <v>0</v>
      </c>
      <c r="U188" s="251"/>
      <c r="V188" s="251"/>
      <c r="W188" s="251"/>
      <c r="X188" s="251"/>
      <c r="Y188" s="251"/>
      <c r="Z188" s="251"/>
      <c r="AA188" s="251"/>
      <c r="AB188" s="251"/>
      <c r="AC188" s="251"/>
      <c r="AD188" s="251"/>
      <c r="AE188" s="251"/>
      <c r="AR188" s="379" t="s">
        <v>149</v>
      </c>
      <c r="AT188" s="379" t="s">
        <v>144</v>
      </c>
      <c r="AU188" s="379" t="s">
        <v>88</v>
      </c>
      <c r="AY188" s="240" t="s">
        <v>141</v>
      </c>
      <c r="BE188" s="339">
        <f>IF(N188="základní",J188,0)</f>
        <v>0</v>
      </c>
      <c r="BF188" s="339">
        <f>IF(N188="snížená",J188,0)</f>
        <v>0</v>
      </c>
      <c r="BG188" s="339">
        <f>IF(N188="zákl. přenesená",J188,0)</f>
        <v>0</v>
      </c>
      <c r="BH188" s="339">
        <f>IF(N188="sníž. přenesená",J188,0)</f>
        <v>0</v>
      </c>
      <c r="BI188" s="339">
        <f>IF(N188="nulová",J188,0)</f>
        <v>0</v>
      </c>
      <c r="BJ188" s="240" t="s">
        <v>86</v>
      </c>
      <c r="BK188" s="339">
        <f>ROUND(I188*H188,2)</f>
        <v>0</v>
      </c>
      <c r="BL188" s="240" t="s">
        <v>149</v>
      </c>
      <c r="BM188" s="379" t="s">
        <v>1337</v>
      </c>
    </row>
    <row r="189" spans="1:65" s="466" customFormat="1" ht="11.25">
      <c r="B189" s="467"/>
      <c r="D189" s="382" t="s">
        <v>156</v>
      </c>
      <c r="E189" s="468" t="s">
        <v>1</v>
      </c>
      <c r="F189" s="469" t="s">
        <v>488</v>
      </c>
      <c r="H189" s="468" t="s">
        <v>1</v>
      </c>
      <c r="I189" s="496"/>
      <c r="L189" s="467"/>
      <c r="M189" s="470"/>
      <c r="N189" s="471"/>
      <c r="O189" s="471"/>
      <c r="P189" s="471"/>
      <c r="Q189" s="471"/>
      <c r="R189" s="471"/>
      <c r="S189" s="471"/>
      <c r="T189" s="472"/>
      <c r="AT189" s="468" t="s">
        <v>156</v>
      </c>
      <c r="AU189" s="468" t="s">
        <v>88</v>
      </c>
      <c r="AV189" s="466" t="s">
        <v>86</v>
      </c>
      <c r="AW189" s="466" t="s">
        <v>34</v>
      </c>
      <c r="AX189" s="466" t="s">
        <v>79</v>
      </c>
      <c r="AY189" s="468" t="s">
        <v>141</v>
      </c>
    </row>
    <row r="190" spans="1:65" s="380" customFormat="1" ht="11.25">
      <c r="B190" s="381"/>
      <c r="D190" s="382" t="s">
        <v>156</v>
      </c>
      <c r="E190" s="383" t="s">
        <v>1</v>
      </c>
      <c r="F190" s="384">
        <v>1</v>
      </c>
      <c r="H190" s="385">
        <v>2</v>
      </c>
      <c r="I190" s="386"/>
      <c r="L190" s="381"/>
      <c r="M190" s="387"/>
      <c r="N190" s="388"/>
      <c r="O190" s="388"/>
      <c r="P190" s="388"/>
      <c r="Q190" s="388"/>
      <c r="R190" s="388"/>
      <c r="S190" s="388"/>
      <c r="T190" s="389"/>
      <c r="AT190" s="383" t="s">
        <v>156</v>
      </c>
      <c r="AU190" s="383" t="s">
        <v>88</v>
      </c>
      <c r="AV190" s="380" t="s">
        <v>88</v>
      </c>
      <c r="AW190" s="380" t="s">
        <v>34</v>
      </c>
      <c r="AX190" s="380" t="s">
        <v>86</v>
      </c>
      <c r="AY190" s="383" t="s">
        <v>141</v>
      </c>
    </row>
    <row r="191" spans="1:65" s="378" customFormat="1" ht="33" customHeight="1">
      <c r="A191" s="251"/>
      <c r="B191" s="252"/>
      <c r="C191" s="368">
        <v>24</v>
      </c>
      <c r="D191" s="368" t="s">
        <v>144</v>
      </c>
      <c r="E191" s="369"/>
      <c r="F191" s="370" t="s">
        <v>1342</v>
      </c>
      <c r="G191" s="371" t="s">
        <v>147</v>
      </c>
      <c r="H191" s="372">
        <v>1.5</v>
      </c>
      <c r="I191" s="151"/>
      <c r="J191" s="373">
        <f>ROUND(I191*H191,2)</f>
        <v>0</v>
      </c>
      <c r="K191" s="370" t="s">
        <v>148</v>
      </c>
      <c r="L191" s="252"/>
      <c r="M191" s="374" t="s">
        <v>1</v>
      </c>
      <c r="N191" s="375" t="s">
        <v>44</v>
      </c>
      <c r="O191" s="376">
        <v>0.28299999999999997</v>
      </c>
      <c r="P191" s="376">
        <f>O191*H191</f>
        <v>0.42449999999999999</v>
      </c>
      <c r="Q191" s="376">
        <v>3.0000000000000001E-5</v>
      </c>
      <c r="R191" s="376">
        <f>Q191*H191</f>
        <v>4.5000000000000003E-5</v>
      </c>
      <c r="S191" s="376">
        <v>0</v>
      </c>
      <c r="T191" s="377">
        <f>S191*H191</f>
        <v>0</v>
      </c>
      <c r="U191" s="251"/>
      <c r="V191" s="251"/>
      <c r="W191" s="251"/>
      <c r="X191" s="251"/>
      <c r="Y191" s="251"/>
      <c r="Z191" s="251"/>
      <c r="AA191" s="251"/>
      <c r="AB191" s="251"/>
      <c r="AC191" s="251"/>
      <c r="AD191" s="251"/>
      <c r="AE191" s="251"/>
      <c r="AR191" s="379" t="s">
        <v>149</v>
      </c>
      <c r="AT191" s="379" t="s">
        <v>144</v>
      </c>
      <c r="AU191" s="379" t="s">
        <v>88</v>
      </c>
      <c r="AY191" s="240" t="s">
        <v>141</v>
      </c>
      <c r="BE191" s="339">
        <f>IF(N191="základní",J191,0)</f>
        <v>0</v>
      </c>
      <c r="BF191" s="339">
        <f>IF(N191="snížená",J191,0)</f>
        <v>0</v>
      </c>
      <c r="BG191" s="339">
        <f>IF(N191="zákl. přenesená",J191,0)</f>
        <v>0</v>
      </c>
      <c r="BH191" s="339">
        <f>IF(N191="sníž. přenesená",J191,0)</f>
        <v>0</v>
      </c>
      <c r="BI191" s="339">
        <f>IF(N191="nulová",J191,0)</f>
        <v>0</v>
      </c>
      <c r="BJ191" s="240" t="s">
        <v>86</v>
      </c>
      <c r="BK191" s="339">
        <f>ROUND(I191*H191,2)</f>
        <v>0</v>
      </c>
      <c r="BL191" s="240" t="s">
        <v>149</v>
      </c>
      <c r="BM191" s="379" t="s">
        <v>1334</v>
      </c>
    </row>
    <row r="192" spans="1:65" s="380" customFormat="1" ht="11.25">
      <c r="B192" s="381"/>
      <c r="D192" s="382" t="s">
        <v>156</v>
      </c>
      <c r="E192" s="383" t="s">
        <v>1</v>
      </c>
      <c r="F192" s="384" t="s">
        <v>1341</v>
      </c>
      <c r="H192" s="385">
        <v>1.5</v>
      </c>
      <c r="I192" s="386"/>
      <c r="L192" s="381"/>
      <c r="M192" s="387"/>
      <c r="N192" s="388"/>
      <c r="O192" s="388"/>
      <c r="P192" s="388"/>
      <c r="Q192" s="388"/>
      <c r="R192" s="388"/>
      <c r="S192" s="388"/>
      <c r="T192" s="389"/>
      <c r="AT192" s="383" t="s">
        <v>156</v>
      </c>
      <c r="AU192" s="383" t="s">
        <v>88</v>
      </c>
      <c r="AV192" s="380" t="s">
        <v>88</v>
      </c>
      <c r="AW192" s="380" t="s">
        <v>34</v>
      </c>
      <c r="AX192" s="380" t="s">
        <v>86</v>
      </c>
      <c r="AY192" s="383" t="s">
        <v>141</v>
      </c>
    </row>
    <row r="193" spans="1:65" s="378" customFormat="1" ht="21.75" customHeight="1">
      <c r="A193" s="251"/>
      <c r="B193" s="252"/>
      <c r="C193" s="481">
        <v>25</v>
      </c>
      <c r="D193" s="481" t="s">
        <v>158</v>
      </c>
      <c r="E193" s="482"/>
      <c r="F193" s="483" t="s">
        <v>1343</v>
      </c>
      <c r="G193" s="484" t="s">
        <v>147</v>
      </c>
      <c r="H193" s="485">
        <v>1.5</v>
      </c>
      <c r="I193" s="177"/>
      <c r="J193" s="486">
        <f>ROUND(I193*H193,2)</f>
        <v>0</v>
      </c>
      <c r="K193" s="483" t="s">
        <v>148</v>
      </c>
      <c r="L193" s="487"/>
      <c r="M193" s="488" t="s">
        <v>1</v>
      </c>
      <c r="N193" s="489" t="s">
        <v>44</v>
      </c>
      <c r="O193" s="376">
        <v>0</v>
      </c>
      <c r="P193" s="376">
        <f>O193*H193</f>
        <v>0</v>
      </c>
      <c r="Q193" s="376">
        <v>2.4E-2</v>
      </c>
      <c r="R193" s="376">
        <f>Q193*H193</f>
        <v>3.6000000000000004E-2</v>
      </c>
      <c r="S193" s="376">
        <v>0</v>
      </c>
      <c r="T193" s="377">
        <f>S193*H193</f>
        <v>0</v>
      </c>
      <c r="U193" s="251"/>
      <c r="V193" s="251"/>
      <c r="W193" s="251"/>
      <c r="X193" s="251"/>
      <c r="Y193" s="251"/>
      <c r="Z193" s="251"/>
      <c r="AA193" s="251"/>
      <c r="AB193" s="251"/>
      <c r="AC193" s="251"/>
      <c r="AD193" s="251"/>
      <c r="AE193" s="251"/>
      <c r="AR193" s="379" t="s">
        <v>161</v>
      </c>
      <c r="AT193" s="379" t="s">
        <v>158</v>
      </c>
      <c r="AU193" s="379" t="s">
        <v>88</v>
      </c>
      <c r="AY193" s="240" t="s">
        <v>141</v>
      </c>
      <c r="BE193" s="339">
        <f>IF(N193="základní",J193,0)</f>
        <v>0</v>
      </c>
      <c r="BF193" s="339">
        <f>IF(N193="snížená",J193,0)</f>
        <v>0</v>
      </c>
      <c r="BG193" s="339">
        <f>IF(N193="zákl. přenesená",J193,0)</f>
        <v>0</v>
      </c>
      <c r="BH193" s="339">
        <f>IF(N193="sníž. přenesená",J193,0)</f>
        <v>0</v>
      </c>
      <c r="BI193" s="339">
        <f>IF(N193="nulová",J193,0)</f>
        <v>0</v>
      </c>
      <c r="BJ193" s="240" t="s">
        <v>86</v>
      </c>
      <c r="BK193" s="339">
        <f>ROUND(I193*H193,2)</f>
        <v>0</v>
      </c>
      <c r="BL193" s="240" t="s">
        <v>149</v>
      </c>
      <c r="BM193" s="379" t="s">
        <v>1335</v>
      </c>
    </row>
    <row r="194" spans="1:65" s="378" customFormat="1" ht="55.5" customHeight="1">
      <c r="A194" s="251"/>
      <c r="B194" s="252"/>
      <c r="C194" s="368">
        <v>26</v>
      </c>
      <c r="D194" s="368" t="s">
        <v>144</v>
      </c>
      <c r="E194" s="369"/>
      <c r="F194" s="370" t="s">
        <v>1344</v>
      </c>
      <c r="G194" s="371" t="s">
        <v>154</v>
      </c>
      <c r="H194" s="372">
        <v>2</v>
      </c>
      <c r="I194" s="151"/>
      <c r="J194" s="373">
        <f>ROUND(I194*H194,2)</f>
        <v>0</v>
      </c>
      <c r="K194" s="370" t="s">
        <v>148</v>
      </c>
      <c r="L194" s="252"/>
      <c r="M194" s="374" t="s">
        <v>1</v>
      </c>
      <c r="N194" s="375" t="s">
        <v>44</v>
      </c>
      <c r="O194" s="376">
        <v>3.6999999999999998E-2</v>
      </c>
      <c r="P194" s="376">
        <f>O194*H194</f>
        <v>7.3999999999999996E-2</v>
      </c>
      <c r="Q194" s="376">
        <v>8.4999999999999995E-4</v>
      </c>
      <c r="R194" s="376">
        <f>Q194*H194</f>
        <v>1.6999999999999999E-3</v>
      </c>
      <c r="S194" s="376">
        <v>0</v>
      </c>
      <c r="T194" s="377">
        <f>S194*H194</f>
        <v>0</v>
      </c>
      <c r="U194" s="251"/>
      <c r="V194" s="251"/>
      <c r="W194" s="251"/>
      <c r="X194" s="251"/>
      <c r="Y194" s="251"/>
      <c r="Z194" s="251"/>
      <c r="AA194" s="251"/>
      <c r="AB194" s="251"/>
      <c r="AC194" s="251"/>
      <c r="AD194" s="251"/>
      <c r="AE194" s="251"/>
      <c r="AR194" s="379" t="s">
        <v>149</v>
      </c>
      <c r="AT194" s="379" t="s">
        <v>144</v>
      </c>
      <c r="AU194" s="379" t="s">
        <v>88</v>
      </c>
      <c r="AY194" s="240" t="s">
        <v>141</v>
      </c>
      <c r="BE194" s="339">
        <f>IF(N194="základní",J194,0)</f>
        <v>0</v>
      </c>
      <c r="BF194" s="339">
        <f>IF(N194="snížená",J194,0)</f>
        <v>0</v>
      </c>
      <c r="BG194" s="339">
        <f>IF(N194="zákl. přenesená",J194,0)</f>
        <v>0</v>
      </c>
      <c r="BH194" s="339">
        <f>IF(N194="sníž. přenesená",J194,0)</f>
        <v>0</v>
      </c>
      <c r="BI194" s="339">
        <f>IF(N194="nulová",J194,0)</f>
        <v>0</v>
      </c>
      <c r="BJ194" s="240" t="s">
        <v>86</v>
      </c>
      <c r="BK194" s="339">
        <f>ROUND(I194*H194,2)</f>
        <v>0</v>
      </c>
      <c r="BL194" s="240" t="s">
        <v>149</v>
      </c>
      <c r="BM194" s="379" t="s">
        <v>1337</v>
      </c>
    </row>
    <row r="195" spans="1:65" s="378" customFormat="1" ht="33" customHeight="1">
      <c r="A195" s="251"/>
      <c r="B195" s="252"/>
      <c r="C195" s="368">
        <v>27</v>
      </c>
      <c r="D195" s="368" t="s">
        <v>144</v>
      </c>
      <c r="E195" s="369"/>
      <c r="F195" s="370" t="s">
        <v>1345</v>
      </c>
      <c r="G195" s="371" t="s">
        <v>147</v>
      </c>
      <c r="H195" s="372">
        <v>2.5</v>
      </c>
      <c r="I195" s="151"/>
      <c r="J195" s="373">
        <f>ROUND(I195*H195,2)</f>
        <v>0</v>
      </c>
      <c r="K195" s="370" t="s">
        <v>148</v>
      </c>
      <c r="L195" s="252"/>
      <c r="M195" s="374" t="s">
        <v>1</v>
      </c>
      <c r="N195" s="375" t="s">
        <v>44</v>
      </c>
      <c r="O195" s="376">
        <v>0.68600000000000005</v>
      </c>
      <c r="P195" s="376">
        <f>O195*H195</f>
        <v>1.7150000000000001</v>
      </c>
      <c r="Q195" s="376">
        <v>8.0000000000000007E-5</v>
      </c>
      <c r="R195" s="376">
        <f>Q195*H195</f>
        <v>2.0000000000000001E-4</v>
      </c>
      <c r="S195" s="376">
        <v>0</v>
      </c>
      <c r="T195" s="377">
        <f>S195*H195</f>
        <v>0</v>
      </c>
      <c r="U195" s="251"/>
      <c r="V195" s="251"/>
      <c r="W195" s="251"/>
      <c r="X195" s="251"/>
      <c r="Y195" s="251"/>
      <c r="Z195" s="251"/>
      <c r="AA195" s="251"/>
      <c r="AB195" s="251"/>
      <c r="AC195" s="251"/>
      <c r="AD195" s="251"/>
      <c r="AE195" s="251"/>
      <c r="AR195" s="379" t="s">
        <v>149</v>
      </c>
      <c r="AT195" s="379" t="s">
        <v>144</v>
      </c>
      <c r="AU195" s="379" t="s">
        <v>88</v>
      </c>
      <c r="AY195" s="240" t="s">
        <v>141</v>
      </c>
      <c r="BE195" s="339">
        <f>IF(N195="základní",J195,0)</f>
        <v>0</v>
      </c>
      <c r="BF195" s="339">
        <f>IF(N195="snížená",J195,0)</f>
        <v>0</v>
      </c>
      <c r="BG195" s="339">
        <f>IF(N195="zákl. přenesená",J195,0)</f>
        <v>0</v>
      </c>
      <c r="BH195" s="339">
        <f>IF(N195="sníž. přenesená",J195,0)</f>
        <v>0</v>
      </c>
      <c r="BI195" s="339">
        <f>IF(N195="nulová",J195,0)</f>
        <v>0</v>
      </c>
      <c r="BJ195" s="240" t="s">
        <v>86</v>
      </c>
      <c r="BK195" s="339">
        <f>ROUND(I195*H195,2)</f>
        <v>0</v>
      </c>
      <c r="BL195" s="240" t="s">
        <v>149</v>
      </c>
      <c r="BM195" s="379" t="s">
        <v>1338</v>
      </c>
    </row>
    <row r="196" spans="1:65" s="466" customFormat="1" ht="11.25">
      <c r="B196" s="467"/>
      <c r="D196" s="382" t="s">
        <v>156</v>
      </c>
      <c r="E196" s="468" t="s">
        <v>1</v>
      </c>
      <c r="F196" s="469" t="s">
        <v>1346</v>
      </c>
      <c r="H196" s="468" t="s">
        <v>1</v>
      </c>
      <c r="I196" s="496"/>
      <c r="L196" s="467"/>
      <c r="M196" s="470"/>
      <c r="N196" s="471"/>
      <c r="O196" s="471"/>
      <c r="P196" s="471"/>
      <c r="Q196" s="471"/>
      <c r="R196" s="471"/>
      <c r="S196" s="471"/>
      <c r="T196" s="472"/>
      <c r="AT196" s="468" t="s">
        <v>156</v>
      </c>
      <c r="AU196" s="468" t="s">
        <v>88</v>
      </c>
      <c r="AV196" s="466" t="s">
        <v>86</v>
      </c>
      <c r="AW196" s="466" t="s">
        <v>34</v>
      </c>
      <c r="AX196" s="466" t="s">
        <v>79</v>
      </c>
      <c r="AY196" s="468" t="s">
        <v>141</v>
      </c>
    </row>
    <row r="197" spans="1:65" s="378" customFormat="1" ht="21.75" customHeight="1">
      <c r="A197" s="251"/>
      <c r="B197" s="252"/>
      <c r="C197" s="481">
        <v>28</v>
      </c>
      <c r="D197" s="481" t="s">
        <v>158</v>
      </c>
      <c r="E197" s="482" t="s">
        <v>1339</v>
      </c>
      <c r="F197" s="483" t="s">
        <v>1347</v>
      </c>
      <c r="G197" s="484" t="s">
        <v>147</v>
      </c>
      <c r="H197" s="485">
        <v>2.5</v>
      </c>
      <c r="I197" s="177"/>
      <c r="J197" s="486">
        <f>ROUND(I197*H197,2)</f>
        <v>0</v>
      </c>
      <c r="K197" s="483" t="s">
        <v>148</v>
      </c>
      <c r="L197" s="487"/>
      <c r="M197" s="488" t="s">
        <v>1</v>
      </c>
      <c r="N197" s="489" t="s">
        <v>44</v>
      </c>
      <c r="O197" s="376">
        <v>0</v>
      </c>
      <c r="P197" s="376">
        <f>O197*H197</f>
        <v>0</v>
      </c>
      <c r="Q197" s="376">
        <v>7.1999999999999995E-2</v>
      </c>
      <c r="R197" s="376">
        <f>Q197*H197</f>
        <v>0.18</v>
      </c>
      <c r="S197" s="376">
        <v>0</v>
      </c>
      <c r="T197" s="377">
        <f>S197*H197</f>
        <v>0</v>
      </c>
      <c r="U197" s="251"/>
      <c r="V197" s="251"/>
      <c r="W197" s="251"/>
      <c r="X197" s="251"/>
      <c r="Y197" s="251"/>
      <c r="Z197" s="251"/>
      <c r="AA197" s="251"/>
      <c r="AB197" s="251"/>
      <c r="AC197" s="251"/>
      <c r="AD197" s="251"/>
      <c r="AE197" s="251"/>
      <c r="AR197" s="379" t="s">
        <v>161</v>
      </c>
      <c r="AT197" s="379" t="s">
        <v>158</v>
      </c>
      <c r="AU197" s="379" t="s">
        <v>88</v>
      </c>
      <c r="AY197" s="240" t="s">
        <v>141</v>
      </c>
      <c r="BE197" s="339">
        <f>IF(N197="základní",J197,0)</f>
        <v>0</v>
      </c>
      <c r="BF197" s="339">
        <f>IF(N197="snížená",J197,0)</f>
        <v>0</v>
      </c>
      <c r="BG197" s="339">
        <f>IF(N197="zákl. přenesená",J197,0)</f>
        <v>0</v>
      </c>
      <c r="BH197" s="339">
        <f>IF(N197="sníž. přenesená",J197,0)</f>
        <v>0</v>
      </c>
      <c r="BI197" s="339">
        <f>IF(N197="nulová",J197,0)</f>
        <v>0</v>
      </c>
      <c r="BJ197" s="240" t="s">
        <v>86</v>
      </c>
      <c r="BK197" s="339">
        <f>ROUND(I197*H197,2)</f>
        <v>0</v>
      </c>
      <c r="BL197" s="240" t="s">
        <v>149</v>
      </c>
      <c r="BM197" s="379" t="s">
        <v>1340</v>
      </c>
    </row>
    <row r="198" spans="1:65" s="466" customFormat="1" ht="11.25">
      <c r="B198" s="467"/>
      <c r="D198" s="382" t="s">
        <v>156</v>
      </c>
      <c r="E198" s="468" t="s">
        <v>1</v>
      </c>
      <c r="F198" s="469" t="s">
        <v>1346</v>
      </c>
      <c r="H198" s="468" t="s">
        <v>1</v>
      </c>
      <c r="I198" s="496"/>
      <c r="L198" s="467"/>
      <c r="M198" s="470"/>
      <c r="N198" s="471"/>
      <c r="O198" s="471"/>
      <c r="P198" s="471"/>
      <c r="Q198" s="471"/>
      <c r="R198" s="471"/>
      <c r="S198" s="471"/>
      <c r="T198" s="472"/>
      <c r="AT198" s="468" t="s">
        <v>156</v>
      </c>
      <c r="AU198" s="468" t="s">
        <v>88</v>
      </c>
      <c r="AV198" s="466" t="s">
        <v>86</v>
      </c>
      <c r="AW198" s="466" t="s">
        <v>34</v>
      </c>
      <c r="AX198" s="466" t="s">
        <v>79</v>
      </c>
      <c r="AY198" s="468" t="s">
        <v>141</v>
      </c>
    </row>
    <row r="199" spans="1:65" s="378" customFormat="1" ht="66.75" customHeight="1">
      <c r="A199" s="251"/>
      <c r="B199" s="252"/>
      <c r="C199" s="368">
        <v>29</v>
      </c>
      <c r="D199" s="368" t="s">
        <v>144</v>
      </c>
      <c r="E199" s="369"/>
      <c r="F199" s="370" t="s">
        <v>1348</v>
      </c>
      <c r="G199" s="371" t="s">
        <v>154</v>
      </c>
      <c r="H199" s="372">
        <v>3</v>
      </c>
      <c r="I199" s="151"/>
      <c r="J199" s="373">
        <f>ROUND(I199*H199,2)</f>
        <v>0</v>
      </c>
      <c r="K199" s="370" t="s">
        <v>148</v>
      </c>
      <c r="L199" s="252"/>
      <c r="M199" s="374" t="s">
        <v>1</v>
      </c>
      <c r="N199" s="375" t="s">
        <v>44</v>
      </c>
      <c r="O199" s="376">
        <v>3.6999999999999998E-2</v>
      </c>
      <c r="P199" s="376">
        <f>O199*H199</f>
        <v>0.11099999999999999</v>
      </c>
      <c r="Q199" s="376">
        <v>8.4999999999999995E-4</v>
      </c>
      <c r="R199" s="376">
        <f>Q199*H199</f>
        <v>2.5499999999999997E-3</v>
      </c>
      <c r="S199" s="376">
        <v>0</v>
      </c>
      <c r="T199" s="377">
        <f>S199*H199</f>
        <v>0</v>
      </c>
      <c r="U199" s="251"/>
      <c r="V199" s="251"/>
      <c r="W199" s="251"/>
      <c r="X199" s="251"/>
      <c r="Y199" s="251"/>
      <c r="Z199" s="251"/>
      <c r="AA199" s="251"/>
      <c r="AB199" s="251"/>
      <c r="AC199" s="251"/>
      <c r="AD199" s="251"/>
      <c r="AE199" s="251"/>
      <c r="AR199" s="379" t="s">
        <v>149</v>
      </c>
      <c r="AT199" s="379" t="s">
        <v>144</v>
      </c>
      <c r="AU199" s="379" t="s">
        <v>88</v>
      </c>
      <c r="AY199" s="240" t="s">
        <v>141</v>
      </c>
      <c r="BE199" s="339">
        <f>IF(N199="základní",J199,0)</f>
        <v>0</v>
      </c>
      <c r="BF199" s="339">
        <f>IF(N199="snížená",J199,0)</f>
        <v>0</v>
      </c>
      <c r="BG199" s="339">
        <f>IF(N199="zákl. přenesená",J199,0)</f>
        <v>0</v>
      </c>
      <c r="BH199" s="339">
        <f>IF(N199="sníž. přenesená",J199,0)</f>
        <v>0</v>
      </c>
      <c r="BI199" s="339">
        <f>IF(N199="nulová",J199,0)</f>
        <v>0</v>
      </c>
      <c r="BJ199" s="240" t="s">
        <v>86</v>
      </c>
      <c r="BK199" s="339">
        <f>ROUND(I199*H199,2)</f>
        <v>0</v>
      </c>
      <c r="BL199" s="240" t="s">
        <v>149</v>
      </c>
      <c r="BM199" s="379" t="s">
        <v>1337</v>
      </c>
    </row>
    <row r="200" spans="1:65" s="251" customFormat="1" ht="16.5" customHeight="1">
      <c r="B200" s="252"/>
      <c r="C200" s="332">
        <v>30</v>
      </c>
      <c r="D200" s="332" t="s">
        <v>144</v>
      </c>
      <c r="E200" s="333" t="s">
        <v>547</v>
      </c>
      <c r="F200" s="334" t="s">
        <v>548</v>
      </c>
      <c r="G200" s="335" t="s">
        <v>154</v>
      </c>
      <c r="H200" s="336">
        <v>1</v>
      </c>
      <c r="I200" s="151"/>
      <c r="J200" s="338">
        <f>ROUND(I200*H200,2)</f>
        <v>0</v>
      </c>
      <c r="K200" s="334" t="s">
        <v>1049</v>
      </c>
      <c r="L200" s="252"/>
      <c r="M200" s="521" t="s">
        <v>1</v>
      </c>
      <c r="N200" s="522" t="s">
        <v>44</v>
      </c>
      <c r="O200" s="253"/>
      <c r="P200" s="523">
        <f>O200*H200</f>
        <v>0</v>
      </c>
      <c r="Q200" s="523">
        <v>9.1800000000000007E-3</v>
      </c>
      <c r="R200" s="523">
        <f>Q200*H200</f>
        <v>9.1800000000000007E-3</v>
      </c>
      <c r="S200" s="523">
        <v>0</v>
      </c>
      <c r="T200" s="524">
        <f>S200*H200</f>
        <v>0</v>
      </c>
      <c r="AR200" s="240" t="s">
        <v>149</v>
      </c>
      <c r="AT200" s="240" t="s">
        <v>144</v>
      </c>
      <c r="AU200" s="240" t="s">
        <v>88</v>
      </c>
      <c r="AY200" s="240" t="s">
        <v>141</v>
      </c>
      <c r="BE200" s="339">
        <f>IF(N200="základní",J200,0)</f>
        <v>0</v>
      </c>
      <c r="BF200" s="339">
        <f>IF(N200="snížená",J200,0)</f>
        <v>0</v>
      </c>
      <c r="BG200" s="339">
        <f>IF(N200="zákl. přenesená",J200,0)</f>
        <v>0</v>
      </c>
      <c r="BH200" s="339">
        <f>IF(N200="sníž. přenesená",J200,0)</f>
        <v>0</v>
      </c>
      <c r="BI200" s="339">
        <f>IF(N200="nulová",J200,0)</f>
        <v>0</v>
      </c>
      <c r="BJ200" s="240" t="s">
        <v>86</v>
      </c>
      <c r="BK200" s="339">
        <f>ROUND(I200*H200,2)</f>
        <v>0</v>
      </c>
      <c r="BL200" s="240" t="s">
        <v>149</v>
      </c>
      <c r="BM200" s="240" t="s">
        <v>1349</v>
      </c>
    </row>
    <row r="201" spans="1:65" s="525" customFormat="1" ht="13.5">
      <c r="B201" s="526"/>
      <c r="D201" s="527" t="s">
        <v>156</v>
      </c>
      <c r="E201" s="528" t="s">
        <v>1</v>
      </c>
      <c r="F201" s="520" t="s">
        <v>1356</v>
      </c>
      <c r="H201" s="529">
        <v>1</v>
      </c>
      <c r="I201" s="530"/>
      <c r="L201" s="526"/>
      <c r="M201" s="531"/>
      <c r="N201" s="532"/>
      <c r="O201" s="532"/>
      <c r="P201" s="532"/>
      <c r="Q201" s="532"/>
      <c r="R201" s="532"/>
      <c r="S201" s="532"/>
      <c r="T201" s="533"/>
      <c r="AT201" s="528" t="s">
        <v>156</v>
      </c>
      <c r="AU201" s="528" t="s">
        <v>88</v>
      </c>
      <c r="AV201" s="525" t="s">
        <v>88</v>
      </c>
      <c r="AW201" s="525" t="s">
        <v>34</v>
      </c>
      <c r="AX201" s="525" t="s">
        <v>79</v>
      </c>
      <c r="AY201" s="528" t="s">
        <v>141</v>
      </c>
    </row>
    <row r="202" spans="1:65" s="251" customFormat="1" ht="30" customHeight="1">
      <c r="B202" s="252"/>
      <c r="C202" s="542">
        <v>31</v>
      </c>
      <c r="D202" s="542" t="s">
        <v>158</v>
      </c>
      <c r="E202" s="543"/>
      <c r="F202" s="544" t="s">
        <v>724</v>
      </c>
      <c r="G202" s="545" t="s">
        <v>154</v>
      </c>
      <c r="H202" s="546">
        <v>3</v>
      </c>
      <c r="I202" s="151"/>
      <c r="J202" s="547">
        <f>ROUND(I202*H202,2)</f>
        <v>0</v>
      </c>
      <c r="K202" s="544" t="s">
        <v>1049</v>
      </c>
      <c r="L202" s="548"/>
      <c r="M202" s="549" t="s">
        <v>1</v>
      </c>
      <c r="N202" s="550" t="s">
        <v>44</v>
      </c>
      <c r="O202" s="253"/>
      <c r="P202" s="523">
        <f>O202*H202</f>
        <v>0</v>
      </c>
      <c r="Q202" s="523">
        <v>1.0129999999999999</v>
      </c>
      <c r="R202" s="523">
        <f>Q202*H202</f>
        <v>3.0389999999999997</v>
      </c>
      <c r="S202" s="523">
        <v>0</v>
      </c>
      <c r="T202" s="524">
        <f>S202*H202</f>
        <v>0</v>
      </c>
      <c r="AR202" s="240" t="s">
        <v>161</v>
      </c>
      <c r="AT202" s="240" t="s">
        <v>158</v>
      </c>
      <c r="AU202" s="240" t="s">
        <v>88</v>
      </c>
      <c r="AY202" s="240" t="s">
        <v>141</v>
      </c>
      <c r="BE202" s="339">
        <f>IF(N202="základní",J202,0)</f>
        <v>0</v>
      </c>
      <c r="BF202" s="339">
        <f>IF(N202="snížená",J202,0)</f>
        <v>0</v>
      </c>
      <c r="BG202" s="339">
        <f>IF(N202="zákl. přenesená",J202,0)</f>
        <v>0</v>
      </c>
      <c r="BH202" s="339">
        <f>IF(N202="sníž. přenesená",J202,0)</f>
        <v>0</v>
      </c>
      <c r="BI202" s="339">
        <f>IF(N202="nulová",J202,0)</f>
        <v>0</v>
      </c>
      <c r="BJ202" s="240" t="s">
        <v>86</v>
      </c>
      <c r="BK202" s="339">
        <f>ROUND(I202*H202,2)</f>
        <v>0</v>
      </c>
      <c r="BL202" s="240" t="s">
        <v>149</v>
      </c>
      <c r="BM202" s="240" t="s">
        <v>1350</v>
      </c>
    </row>
    <row r="203" spans="1:65" s="251" customFormat="1" ht="24.75" customHeight="1">
      <c r="B203" s="252"/>
      <c r="C203" s="332">
        <v>32</v>
      </c>
      <c r="D203" s="332" t="s">
        <v>144</v>
      </c>
      <c r="E203" s="333" t="s">
        <v>555</v>
      </c>
      <c r="F203" s="334" t="s">
        <v>556</v>
      </c>
      <c r="G203" s="335" t="s">
        <v>154</v>
      </c>
      <c r="H203" s="336">
        <v>1</v>
      </c>
      <c r="I203" s="151"/>
      <c r="J203" s="338">
        <f>ROUND(I203*H203,2)</f>
        <v>0</v>
      </c>
      <c r="K203" s="334" t="s">
        <v>1049</v>
      </c>
      <c r="L203" s="252"/>
      <c r="M203" s="521" t="s">
        <v>1</v>
      </c>
      <c r="N203" s="522" t="s">
        <v>44</v>
      </c>
      <c r="O203" s="253"/>
      <c r="P203" s="523">
        <f>O203*H203</f>
        <v>0</v>
      </c>
      <c r="Q203" s="523">
        <v>1.1469999999999999E-2</v>
      </c>
      <c r="R203" s="523">
        <f>Q203*H203</f>
        <v>1.1469999999999999E-2</v>
      </c>
      <c r="S203" s="523">
        <v>0</v>
      </c>
      <c r="T203" s="524">
        <f>S203*H203</f>
        <v>0</v>
      </c>
      <c r="AR203" s="240" t="s">
        <v>149</v>
      </c>
      <c r="AT203" s="240" t="s">
        <v>144</v>
      </c>
      <c r="AU203" s="240" t="s">
        <v>88</v>
      </c>
      <c r="AY203" s="240" t="s">
        <v>141</v>
      </c>
      <c r="BE203" s="339">
        <f>IF(N203="základní",J203,0)</f>
        <v>0</v>
      </c>
      <c r="BF203" s="339">
        <f>IF(N203="snížená",J203,0)</f>
        <v>0</v>
      </c>
      <c r="BG203" s="339">
        <f>IF(N203="zákl. přenesená",J203,0)</f>
        <v>0</v>
      </c>
      <c r="BH203" s="339">
        <f>IF(N203="sníž. přenesená",J203,0)</f>
        <v>0</v>
      </c>
      <c r="BI203" s="339">
        <f>IF(N203="nulová",J203,0)</f>
        <v>0</v>
      </c>
      <c r="BJ203" s="240" t="s">
        <v>86</v>
      </c>
      <c r="BK203" s="339">
        <f>ROUND(I203*H203,2)</f>
        <v>0</v>
      </c>
      <c r="BL203" s="240" t="s">
        <v>149</v>
      </c>
      <c r="BM203" s="240" t="s">
        <v>1351</v>
      </c>
    </row>
    <row r="204" spans="1:65" s="525" customFormat="1" ht="13.5">
      <c r="B204" s="526"/>
      <c r="D204" s="527" t="s">
        <v>156</v>
      </c>
      <c r="E204" s="528" t="s">
        <v>1</v>
      </c>
      <c r="F204" s="520" t="s">
        <v>1356</v>
      </c>
      <c r="H204" s="529">
        <v>1</v>
      </c>
      <c r="I204" s="530"/>
      <c r="L204" s="526"/>
      <c r="M204" s="531"/>
      <c r="N204" s="532"/>
      <c r="O204" s="532"/>
      <c r="P204" s="532"/>
      <c r="Q204" s="532"/>
      <c r="R204" s="532"/>
      <c r="S204" s="532"/>
      <c r="T204" s="533"/>
      <c r="AT204" s="528" t="s">
        <v>156</v>
      </c>
      <c r="AU204" s="528" t="s">
        <v>88</v>
      </c>
      <c r="AV204" s="525" t="s">
        <v>88</v>
      </c>
      <c r="AW204" s="525" t="s">
        <v>34</v>
      </c>
      <c r="AX204" s="525" t="s">
        <v>79</v>
      </c>
      <c r="AY204" s="528" t="s">
        <v>141</v>
      </c>
    </row>
    <row r="205" spans="1:65" s="251" customFormat="1" ht="28.5" customHeight="1">
      <c r="B205" s="252"/>
      <c r="C205" s="542">
        <v>33</v>
      </c>
      <c r="D205" s="542" t="s">
        <v>158</v>
      </c>
      <c r="E205" s="543" t="s">
        <v>559</v>
      </c>
      <c r="F205" s="544" t="s">
        <v>560</v>
      </c>
      <c r="G205" s="545" t="s">
        <v>154</v>
      </c>
      <c r="H205" s="546">
        <v>1</v>
      </c>
      <c r="I205" s="151"/>
      <c r="J205" s="547">
        <f>ROUND(I205*H205,2)</f>
        <v>0</v>
      </c>
      <c r="K205" s="544" t="s">
        <v>1049</v>
      </c>
      <c r="L205" s="548"/>
      <c r="M205" s="549" t="s">
        <v>1</v>
      </c>
      <c r="N205" s="550" t="s">
        <v>44</v>
      </c>
      <c r="O205" s="253"/>
      <c r="P205" s="523">
        <f>O205*H205</f>
        <v>0</v>
      </c>
      <c r="Q205" s="523">
        <v>0.58499999999999996</v>
      </c>
      <c r="R205" s="523">
        <f>Q205*H205</f>
        <v>0.58499999999999996</v>
      </c>
      <c r="S205" s="523">
        <v>0</v>
      </c>
      <c r="T205" s="524">
        <f>S205*H205</f>
        <v>0</v>
      </c>
      <c r="AR205" s="240" t="s">
        <v>161</v>
      </c>
      <c r="AT205" s="240" t="s">
        <v>158</v>
      </c>
      <c r="AU205" s="240" t="s">
        <v>88</v>
      </c>
      <c r="AY205" s="240" t="s">
        <v>141</v>
      </c>
      <c r="BE205" s="339">
        <f>IF(N205="základní",J205,0)</f>
        <v>0</v>
      </c>
      <c r="BF205" s="339">
        <f>IF(N205="snížená",J205,0)</f>
        <v>0</v>
      </c>
      <c r="BG205" s="339">
        <f>IF(N205="zákl. přenesená",J205,0)</f>
        <v>0</v>
      </c>
      <c r="BH205" s="339">
        <f>IF(N205="sníž. přenesená",J205,0)</f>
        <v>0</v>
      </c>
      <c r="BI205" s="339">
        <f>IF(N205="nulová",J205,0)</f>
        <v>0</v>
      </c>
      <c r="BJ205" s="240" t="s">
        <v>86</v>
      </c>
      <c r="BK205" s="339">
        <f>ROUND(I205*H205,2)</f>
        <v>0</v>
      </c>
      <c r="BL205" s="240" t="s">
        <v>149</v>
      </c>
      <c r="BM205" s="240" t="s">
        <v>1352</v>
      </c>
    </row>
    <row r="206" spans="1:65" s="251" customFormat="1" ht="28.5" customHeight="1">
      <c r="B206" s="252"/>
      <c r="C206" s="332">
        <v>34</v>
      </c>
      <c r="D206" s="332" t="s">
        <v>144</v>
      </c>
      <c r="E206" s="333" t="s">
        <v>563</v>
      </c>
      <c r="F206" s="334" t="s">
        <v>564</v>
      </c>
      <c r="G206" s="335" t="s">
        <v>154</v>
      </c>
      <c r="H206" s="336">
        <v>2</v>
      </c>
      <c r="I206" s="151"/>
      <c r="J206" s="338">
        <f>ROUND(I206*H206,2)</f>
        <v>0</v>
      </c>
      <c r="K206" s="334" t="s">
        <v>1049</v>
      </c>
      <c r="L206" s="252"/>
      <c r="M206" s="521" t="s">
        <v>1</v>
      </c>
      <c r="N206" s="522" t="s">
        <v>44</v>
      </c>
      <c r="O206" s="253"/>
      <c r="P206" s="523">
        <f>O206*H206</f>
        <v>0</v>
      </c>
      <c r="Q206" s="523">
        <v>2.7529999999999999E-2</v>
      </c>
      <c r="R206" s="523">
        <f>Q206*H206</f>
        <v>5.5059999999999998E-2</v>
      </c>
      <c r="S206" s="523">
        <v>0</v>
      </c>
      <c r="T206" s="524">
        <f>S206*H206</f>
        <v>0</v>
      </c>
      <c r="AR206" s="240" t="s">
        <v>149</v>
      </c>
      <c r="AT206" s="240" t="s">
        <v>144</v>
      </c>
      <c r="AU206" s="240" t="s">
        <v>88</v>
      </c>
      <c r="AY206" s="240" t="s">
        <v>141</v>
      </c>
      <c r="BE206" s="339">
        <f>IF(N206="základní",J206,0)</f>
        <v>0</v>
      </c>
      <c r="BF206" s="339">
        <f>IF(N206="snížená",J206,0)</f>
        <v>0</v>
      </c>
      <c r="BG206" s="339">
        <f>IF(N206="zákl. přenesená",J206,0)</f>
        <v>0</v>
      </c>
      <c r="BH206" s="339">
        <f>IF(N206="sníž. přenesená",J206,0)</f>
        <v>0</v>
      </c>
      <c r="BI206" s="339">
        <f>IF(N206="nulová",J206,0)</f>
        <v>0</v>
      </c>
      <c r="BJ206" s="240" t="s">
        <v>86</v>
      </c>
      <c r="BK206" s="339">
        <f>ROUND(I206*H206,2)</f>
        <v>0</v>
      </c>
      <c r="BL206" s="240" t="s">
        <v>149</v>
      </c>
      <c r="BM206" s="240" t="s">
        <v>1353</v>
      </c>
    </row>
    <row r="207" spans="1:65" s="525" customFormat="1" ht="13.5">
      <c r="B207" s="526"/>
      <c r="D207" s="527" t="s">
        <v>156</v>
      </c>
      <c r="E207" s="528" t="s">
        <v>1</v>
      </c>
      <c r="F207" s="520" t="s">
        <v>1356</v>
      </c>
      <c r="H207" s="529">
        <v>1</v>
      </c>
      <c r="I207" s="530"/>
      <c r="L207" s="526"/>
      <c r="M207" s="531"/>
      <c r="N207" s="532"/>
      <c r="O207" s="532"/>
      <c r="P207" s="532"/>
      <c r="Q207" s="532"/>
      <c r="R207" s="532"/>
      <c r="S207" s="532"/>
      <c r="T207" s="533"/>
      <c r="AT207" s="528" t="s">
        <v>156</v>
      </c>
      <c r="AU207" s="528" t="s">
        <v>88</v>
      </c>
      <c r="AV207" s="525" t="s">
        <v>88</v>
      </c>
      <c r="AW207" s="525" t="s">
        <v>34</v>
      </c>
      <c r="AX207" s="525" t="s">
        <v>79</v>
      </c>
      <c r="AY207" s="528" t="s">
        <v>141</v>
      </c>
    </row>
    <row r="208" spans="1:65" s="251" customFormat="1" ht="24.75" customHeight="1">
      <c r="B208" s="252"/>
      <c r="C208" s="542">
        <v>35</v>
      </c>
      <c r="D208" s="542" t="s">
        <v>158</v>
      </c>
      <c r="E208" s="543" t="s">
        <v>567</v>
      </c>
      <c r="F208" s="544" t="s">
        <v>1357</v>
      </c>
      <c r="G208" s="545" t="s">
        <v>154</v>
      </c>
      <c r="H208" s="546">
        <v>1</v>
      </c>
      <c r="I208" s="151"/>
      <c r="J208" s="547">
        <f>ROUND(I208*H208,2)</f>
        <v>0</v>
      </c>
      <c r="K208" s="544" t="s">
        <v>1</v>
      </c>
      <c r="L208" s="548"/>
      <c r="M208" s="549" t="s">
        <v>1</v>
      </c>
      <c r="N208" s="550" t="s">
        <v>44</v>
      </c>
      <c r="O208" s="253"/>
      <c r="P208" s="523">
        <f>O208*H208</f>
        <v>0</v>
      </c>
      <c r="Q208" s="523">
        <v>2.1</v>
      </c>
      <c r="R208" s="523">
        <f>Q208*H208</f>
        <v>2.1</v>
      </c>
      <c r="S208" s="523">
        <v>0</v>
      </c>
      <c r="T208" s="524">
        <f>S208*H208</f>
        <v>0</v>
      </c>
      <c r="AR208" s="240" t="s">
        <v>161</v>
      </c>
      <c r="AT208" s="240" t="s">
        <v>158</v>
      </c>
      <c r="AU208" s="240" t="s">
        <v>88</v>
      </c>
      <c r="AY208" s="240" t="s">
        <v>141</v>
      </c>
      <c r="BE208" s="339">
        <f>IF(N208="základní",J208,0)</f>
        <v>0</v>
      </c>
      <c r="BF208" s="339">
        <f>IF(N208="snížená",J208,0)</f>
        <v>0</v>
      </c>
      <c r="BG208" s="339">
        <f>IF(N208="zákl. přenesená",J208,0)</f>
        <v>0</v>
      </c>
      <c r="BH208" s="339">
        <f>IF(N208="sníž. přenesená",J208,0)</f>
        <v>0</v>
      </c>
      <c r="BI208" s="339">
        <f>IF(N208="nulová",J208,0)</f>
        <v>0</v>
      </c>
      <c r="BJ208" s="240" t="s">
        <v>86</v>
      </c>
      <c r="BK208" s="339">
        <f>ROUND(I208*H208,2)</f>
        <v>0</v>
      </c>
      <c r="BL208" s="240" t="s">
        <v>149</v>
      </c>
      <c r="BM208" s="240" t="s">
        <v>1354</v>
      </c>
    </row>
    <row r="209" spans="1:65" s="251" customFormat="1" ht="16.5" customHeight="1">
      <c r="B209" s="252"/>
      <c r="C209" s="542">
        <v>36</v>
      </c>
      <c r="D209" s="542" t="s">
        <v>158</v>
      </c>
      <c r="E209" s="543" t="s">
        <v>571</v>
      </c>
      <c r="F209" s="544" t="s">
        <v>572</v>
      </c>
      <c r="G209" s="545" t="s">
        <v>154</v>
      </c>
      <c r="H209" s="546">
        <v>2</v>
      </c>
      <c r="I209" s="151"/>
      <c r="J209" s="547">
        <f>ROUND(I209*H209,2)</f>
        <v>0</v>
      </c>
      <c r="K209" s="544" t="s">
        <v>1049</v>
      </c>
      <c r="L209" s="548"/>
      <c r="M209" s="549" t="s">
        <v>1</v>
      </c>
      <c r="N209" s="550" t="s">
        <v>44</v>
      </c>
      <c r="O209" s="253"/>
      <c r="P209" s="523">
        <f>O209*H209</f>
        <v>0</v>
      </c>
      <c r="Q209" s="523">
        <v>2E-3</v>
      </c>
      <c r="R209" s="523">
        <f>Q209*H209</f>
        <v>4.0000000000000001E-3</v>
      </c>
      <c r="S209" s="523">
        <v>0</v>
      </c>
      <c r="T209" s="524">
        <f>S209*H209</f>
        <v>0</v>
      </c>
      <c r="AR209" s="240" t="s">
        <v>161</v>
      </c>
      <c r="AT209" s="240" t="s">
        <v>158</v>
      </c>
      <c r="AU209" s="240" t="s">
        <v>88</v>
      </c>
      <c r="AY209" s="240" t="s">
        <v>141</v>
      </c>
      <c r="BE209" s="339">
        <f>IF(N209="základní",J209,0)</f>
        <v>0</v>
      </c>
      <c r="BF209" s="339">
        <f>IF(N209="snížená",J209,0)</f>
        <v>0</v>
      </c>
      <c r="BG209" s="339">
        <f>IF(N209="zákl. přenesená",J209,0)</f>
        <v>0</v>
      </c>
      <c r="BH209" s="339">
        <f>IF(N209="sníž. přenesená",J209,0)</f>
        <v>0</v>
      </c>
      <c r="BI209" s="339">
        <f>IF(N209="nulová",J209,0)</f>
        <v>0</v>
      </c>
      <c r="BJ209" s="240" t="s">
        <v>86</v>
      </c>
      <c r="BK209" s="339">
        <f>ROUND(I209*H209,2)</f>
        <v>0</v>
      </c>
      <c r="BL209" s="240" t="s">
        <v>149</v>
      </c>
      <c r="BM209" s="240" t="s">
        <v>1355</v>
      </c>
    </row>
    <row r="210" spans="1:65" s="2" customFormat="1" ht="38.25" customHeight="1">
      <c r="A210" s="29"/>
      <c r="B210" s="145"/>
      <c r="C210" s="146">
        <v>37</v>
      </c>
      <c r="D210" s="146" t="s">
        <v>144</v>
      </c>
      <c r="E210" s="147" t="s">
        <v>164</v>
      </c>
      <c r="F210" s="148" t="s">
        <v>165</v>
      </c>
      <c r="G210" s="149" t="s">
        <v>166</v>
      </c>
      <c r="H210" s="150">
        <v>0.188</v>
      </c>
      <c r="I210" s="151"/>
      <c r="J210" s="151">
        <f>ROUND(I210*H210,2)</f>
        <v>0</v>
      </c>
      <c r="K210" s="148" t="s">
        <v>148</v>
      </c>
      <c r="L210" s="30"/>
      <c r="M210" s="152" t="s">
        <v>1</v>
      </c>
      <c r="N210" s="153" t="s">
        <v>44</v>
      </c>
      <c r="O210" s="154">
        <v>9.3040000000000003</v>
      </c>
      <c r="P210" s="154">
        <f>O210*H210</f>
        <v>1.749152</v>
      </c>
      <c r="Q210" s="154">
        <v>0</v>
      </c>
      <c r="R210" s="154">
        <f>Q210*H210</f>
        <v>0</v>
      </c>
      <c r="S210" s="154">
        <v>0</v>
      </c>
      <c r="T210" s="155">
        <f>S210*H210</f>
        <v>0</v>
      </c>
      <c r="U210" s="29"/>
      <c r="V210" s="29"/>
      <c r="W210" s="29"/>
      <c r="X210" s="29"/>
      <c r="Y210" s="29"/>
      <c r="Z210" s="29"/>
      <c r="AA210" s="29"/>
      <c r="AB210" s="29"/>
      <c r="AC210" s="29"/>
      <c r="AD210" s="29"/>
      <c r="AE210" s="29"/>
      <c r="AR210" s="156" t="s">
        <v>149</v>
      </c>
      <c r="AT210" s="156" t="s">
        <v>144</v>
      </c>
      <c r="AU210" s="156" t="s">
        <v>88</v>
      </c>
      <c r="AY210" s="17" t="s">
        <v>141</v>
      </c>
      <c r="BE210" s="157">
        <f>IF(N210="základní",J210,0)</f>
        <v>0</v>
      </c>
      <c r="BF210" s="157">
        <f>IF(N210="snížená",J210,0)</f>
        <v>0</v>
      </c>
      <c r="BG210" s="157">
        <f>IF(N210="zákl. přenesená",J210,0)</f>
        <v>0</v>
      </c>
      <c r="BH210" s="157">
        <f>IF(N210="sníž. přenesená",J210,0)</f>
        <v>0</v>
      </c>
      <c r="BI210" s="157">
        <f>IF(N210="nulová",J210,0)</f>
        <v>0</v>
      </c>
      <c r="BJ210" s="17" t="s">
        <v>86</v>
      </c>
      <c r="BK210" s="157">
        <f>ROUND(I210*H210,2)</f>
        <v>0</v>
      </c>
      <c r="BL210" s="17" t="s">
        <v>149</v>
      </c>
      <c r="BM210" s="156" t="s">
        <v>167</v>
      </c>
    </row>
    <row r="211" spans="1:65" s="13" customFormat="1" ht="11.25">
      <c r="B211" s="158"/>
      <c r="D211" s="159" t="s">
        <v>156</v>
      </c>
      <c r="E211" s="160" t="s">
        <v>1</v>
      </c>
      <c r="F211" s="161" t="s">
        <v>168</v>
      </c>
      <c r="H211" s="160" t="s">
        <v>1</v>
      </c>
      <c r="L211" s="158"/>
      <c r="M211" s="162"/>
      <c r="N211" s="163"/>
      <c r="O211" s="163"/>
      <c r="P211" s="163"/>
      <c r="Q211" s="163"/>
      <c r="R211" s="163"/>
      <c r="S211" s="163"/>
      <c r="T211" s="164"/>
      <c r="AT211" s="160" t="s">
        <v>156</v>
      </c>
      <c r="AU211" s="160" t="s">
        <v>88</v>
      </c>
      <c r="AV211" s="13" t="s">
        <v>86</v>
      </c>
      <c r="AW211" s="13" t="s">
        <v>34</v>
      </c>
      <c r="AX211" s="13" t="s">
        <v>79</v>
      </c>
      <c r="AY211" s="160" t="s">
        <v>141</v>
      </c>
    </row>
    <row r="212" spans="1:65" s="13" customFormat="1" ht="11.25">
      <c r="B212" s="158"/>
      <c r="D212" s="159" t="s">
        <v>156</v>
      </c>
      <c r="E212" s="160" t="s">
        <v>1</v>
      </c>
      <c r="F212" s="161" t="s">
        <v>169</v>
      </c>
      <c r="H212" s="160" t="s">
        <v>1</v>
      </c>
      <c r="L212" s="158"/>
      <c r="M212" s="162"/>
      <c r="N212" s="163"/>
      <c r="O212" s="163"/>
      <c r="P212" s="163"/>
      <c r="Q212" s="163"/>
      <c r="R212" s="163"/>
      <c r="S212" s="163"/>
      <c r="T212" s="164"/>
      <c r="AT212" s="160" t="s">
        <v>156</v>
      </c>
      <c r="AU212" s="160" t="s">
        <v>88</v>
      </c>
      <c r="AV212" s="13" t="s">
        <v>86</v>
      </c>
      <c r="AW212" s="13" t="s">
        <v>34</v>
      </c>
      <c r="AX212" s="13" t="s">
        <v>79</v>
      </c>
      <c r="AY212" s="160" t="s">
        <v>141</v>
      </c>
    </row>
    <row r="213" spans="1:65" s="14" customFormat="1" ht="11.25">
      <c r="B213" s="165"/>
      <c r="D213" s="159" t="s">
        <v>156</v>
      </c>
      <c r="E213" s="166" t="s">
        <v>1</v>
      </c>
      <c r="F213" s="167" t="s">
        <v>170</v>
      </c>
      <c r="H213" s="168">
        <v>0.314</v>
      </c>
      <c r="L213" s="165"/>
      <c r="M213" s="169"/>
      <c r="N213" s="170"/>
      <c r="O213" s="170"/>
      <c r="P213" s="170"/>
      <c r="Q213" s="170"/>
      <c r="R213" s="170"/>
      <c r="S213" s="170"/>
      <c r="T213" s="171"/>
      <c r="AT213" s="166" t="s">
        <v>156</v>
      </c>
      <c r="AU213" s="166" t="s">
        <v>88</v>
      </c>
      <c r="AV213" s="14" t="s">
        <v>88</v>
      </c>
      <c r="AW213" s="14" t="s">
        <v>34</v>
      </c>
      <c r="AX213" s="14" t="s">
        <v>79</v>
      </c>
      <c r="AY213" s="166" t="s">
        <v>141</v>
      </c>
    </row>
    <row r="214" spans="1:65" s="14" customFormat="1" ht="11.25">
      <c r="B214" s="165"/>
      <c r="D214" s="159" t="s">
        <v>156</v>
      </c>
      <c r="E214" s="166" t="s">
        <v>1</v>
      </c>
      <c r="F214" s="167" t="s">
        <v>171</v>
      </c>
      <c r="H214" s="168">
        <v>-0.126</v>
      </c>
      <c r="L214" s="165"/>
      <c r="M214" s="169"/>
      <c r="N214" s="170"/>
      <c r="O214" s="170"/>
      <c r="P214" s="170"/>
      <c r="Q214" s="170"/>
      <c r="R214" s="170"/>
      <c r="S214" s="170"/>
      <c r="T214" s="171"/>
      <c r="AT214" s="166" t="s">
        <v>156</v>
      </c>
      <c r="AU214" s="166" t="s">
        <v>88</v>
      </c>
      <c r="AV214" s="14" t="s">
        <v>88</v>
      </c>
      <c r="AW214" s="14" t="s">
        <v>34</v>
      </c>
      <c r="AX214" s="14" t="s">
        <v>79</v>
      </c>
      <c r="AY214" s="166" t="s">
        <v>141</v>
      </c>
    </row>
    <row r="215" spans="1:65" s="15" customFormat="1" ht="11.25">
      <c r="B215" s="181"/>
      <c r="D215" s="159" t="s">
        <v>156</v>
      </c>
      <c r="E215" s="182" t="s">
        <v>1</v>
      </c>
      <c r="F215" s="183" t="s">
        <v>172</v>
      </c>
      <c r="H215" s="184">
        <v>0.188</v>
      </c>
      <c r="L215" s="181"/>
      <c r="M215" s="185"/>
      <c r="N215" s="186"/>
      <c r="O215" s="186"/>
      <c r="P215" s="186"/>
      <c r="Q215" s="186"/>
      <c r="R215" s="186"/>
      <c r="S215" s="186"/>
      <c r="T215" s="187"/>
      <c r="AT215" s="182" t="s">
        <v>156</v>
      </c>
      <c r="AU215" s="182" t="s">
        <v>88</v>
      </c>
      <c r="AV215" s="15" t="s">
        <v>149</v>
      </c>
      <c r="AW215" s="15" t="s">
        <v>34</v>
      </c>
      <c r="AX215" s="15" t="s">
        <v>86</v>
      </c>
      <c r="AY215" s="182" t="s">
        <v>141</v>
      </c>
    </row>
    <row r="216" spans="1:65" s="2" customFormat="1" ht="24.2" customHeight="1">
      <c r="A216" s="29"/>
      <c r="B216" s="145"/>
      <c r="C216" s="146">
        <v>38</v>
      </c>
      <c r="D216" s="146" t="s">
        <v>144</v>
      </c>
      <c r="E216" s="147" t="s">
        <v>173</v>
      </c>
      <c r="F216" s="148" t="s">
        <v>174</v>
      </c>
      <c r="G216" s="149" t="s">
        <v>154</v>
      </c>
      <c r="H216" s="150">
        <v>18</v>
      </c>
      <c r="I216" s="151"/>
      <c r="J216" s="151">
        <f>ROUND(I216*H216,2)</f>
        <v>0</v>
      </c>
      <c r="K216" s="148" t="s">
        <v>1</v>
      </c>
      <c r="L216" s="30"/>
      <c r="M216" s="152" t="s">
        <v>1</v>
      </c>
      <c r="N216" s="153" t="s">
        <v>44</v>
      </c>
      <c r="O216" s="154">
        <v>1.994</v>
      </c>
      <c r="P216" s="154">
        <f>O216*H216</f>
        <v>35.892000000000003</v>
      </c>
      <c r="Q216" s="154">
        <v>0.217338</v>
      </c>
      <c r="R216" s="154">
        <f>Q216*H216</f>
        <v>3.9120840000000001</v>
      </c>
      <c r="S216" s="154">
        <v>0</v>
      </c>
      <c r="T216" s="155">
        <f>S216*H216</f>
        <v>0</v>
      </c>
      <c r="U216" s="29"/>
      <c r="V216" s="29"/>
      <c r="W216" s="29"/>
      <c r="X216" s="29"/>
      <c r="Y216" s="29"/>
      <c r="Z216" s="29"/>
      <c r="AA216" s="29"/>
      <c r="AB216" s="29"/>
      <c r="AC216" s="29"/>
      <c r="AD216" s="29"/>
      <c r="AE216" s="29"/>
      <c r="AR216" s="156" t="s">
        <v>149</v>
      </c>
      <c r="AT216" s="156" t="s">
        <v>144</v>
      </c>
      <c r="AU216" s="156" t="s">
        <v>88</v>
      </c>
      <c r="AY216" s="17" t="s">
        <v>141</v>
      </c>
      <c r="BE216" s="157">
        <f>IF(N216="základní",J216,0)</f>
        <v>0</v>
      </c>
      <c r="BF216" s="157">
        <f>IF(N216="snížená",J216,0)</f>
        <v>0</v>
      </c>
      <c r="BG216" s="157">
        <f>IF(N216="zákl. přenesená",J216,0)</f>
        <v>0</v>
      </c>
      <c r="BH216" s="157">
        <f>IF(N216="sníž. přenesená",J216,0)</f>
        <v>0</v>
      </c>
      <c r="BI216" s="157">
        <f>IF(N216="nulová",J216,0)</f>
        <v>0</v>
      </c>
      <c r="BJ216" s="17" t="s">
        <v>86</v>
      </c>
      <c r="BK216" s="157">
        <f>ROUND(I216*H216,2)</f>
        <v>0</v>
      </c>
      <c r="BL216" s="17" t="s">
        <v>149</v>
      </c>
      <c r="BM216" s="156" t="s">
        <v>175</v>
      </c>
    </row>
    <row r="217" spans="1:65" s="13" customFormat="1" ht="11.25">
      <c r="B217" s="158"/>
      <c r="D217" s="159" t="s">
        <v>156</v>
      </c>
      <c r="E217" s="160" t="s">
        <v>1</v>
      </c>
      <c r="F217" s="161" t="s">
        <v>168</v>
      </c>
      <c r="H217" s="160" t="s">
        <v>1</v>
      </c>
      <c r="L217" s="158"/>
      <c r="M217" s="162"/>
      <c r="N217" s="163"/>
      <c r="O217" s="163"/>
      <c r="P217" s="163"/>
      <c r="Q217" s="163"/>
      <c r="R217" s="163"/>
      <c r="S217" s="163"/>
      <c r="T217" s="164"/>
      <c r="AT217" s="160" t="s">
        <v>156</v>
      </c>
      <c r="AU217" s="160" t="s">
        <v>88</v>
      </c>
      <c r="AV217" s="13" t="s">
        <v>86</v>
      </c>
      <c r="AW217" s="13" t="s">
        <v>34</v>
      </c>
      <c r="AX217" s="13" t="s">
        <v>79</v>
      </c>
      <c r="AY217" s="160" t="s">
        <v>141</v>
      </c>
    </row>
    <row r="218" spans="1:65" s="13" customFormat="1" ht="22.5">
      <c r="B218" s="158"/>
      <c r="D218" s="159" t="s">
        <v>156</v>
      </c>
      <c r="E218" s="160" t="s">
        <v>1</v>
      </c>
      <c r="F218" s="161" t="s">
        <v>1333</v>
      </c>
      <c r="H218" s="160" t="s">
        <v>1</v>
      </c>
      <c r="L218" s="158"/>
      <c r="M218" s="162"/>
      <c r="N218" s="163"/>
      <c r="O218" s="163"/>
      <c r="P218" s="163"/>
      <c r="Q218" s="163"/>
      <c r="R218" s="163"/>
      <c r="S218" s="163"/>
      <c r="T218" s="164"/>
      <c r="AT218" s="160" t="s">
        <v>156</v>
      </c>
      <c r="AU218" s="160" t="s">
        <v>88</v>
      </c>
      <c r="AV218" s="13" t="s">
        <v>86</v>
      </c>
      <c r="AW218" s="13" t="s">
        <v>34</v>
      </c>
      <c r="AX218" s="13" t="s">
        <v>79</v>
      </c>
      <c r="AY218" s="160" t="s">
        <v>141</v>
      </c>
    </row>
    <row r="219" spans="1:65" s="14" customFormat="1" ht="11.25">
      <c r="B219" s="165"/>
      <c r="D219" s="159" t="s">
        <v>156</v>
      </c>
      <c r="E219" s="166" t="s">
        <v>1</v>
      </c>
      <c r="F219" s="167" t="s">
        <v>176</v>
      </c>
      <c r="H219" s="168">
        <v>18</v>
      </c>
      <c r="L219" s="165"/>
      <c r="M219" s="169"/>
      <c r="N219" s="170"/>
      <c r="O219" s="170"/>
      <c r="P219" s="170"/>
      <c r="Q219" s="170"/>
      <c r="R219" s="170"/>
      <c r="S219" s="170"/>
      <c r="T219" s="171"/>
      <c r="AT219" s="166" t="s">
        <v>156</v>
      </c>
      <c r="AU219" s="166" t="s">
        <v>88</v>
      </c>
      <c r="AV219" s="14" t="s">
        <v>88</v>
      </c>
      <c r="AW219" s="14" t="s">
        <v>34</v>
      </c>
      <c r="AX219" s="14" t="s">
        <v>86</v>
      </c>
      <c r="AY219" s="166" t="s">
        <v>141</v>
      </c>
    </row>
    <row r="220" spans="1:65" s="2" customFormat="1" ht="24.2" customHeight="1">
      <c r="A220" s="29"/>
      <c r="B220" s="145"/>
      <c r="C220" s="172">
        <v>39</v>
      </c>
      <c r="D220" s="172" t="s">
        <v>158</v>
      </c>
      <c r="E220" s="173" t="s">
        <v>178</v>
      </c>
      <c r="F220" s="174" t="s">
        <v>179</v>
      </c>
      <c r="G220" s="175" t="s">
        <v>154</v>
      </c>
      <c r="H220" s="176">
        <v>18</v>
      </c>
      <c r="I220" s="177"/>
      <c r="J220" s="177">
        <f>ROUND(I220*H220,2)</f>
        <v>0</v>
      </c>
      <c r="K220" s="174" t="s">
        <v>1</v>
      </c>
      <c r="L220" s="178"/>
      <c r="M220" s="179" t="s">
        <v>1</v>
      </c>
      <c r="N220" s="180" t="s">
        <v>44</v>
      </c>
      <c r="O220" s="154">
        <v>0</v>
      </c>
      <c r="P220" s="154">
        <f>O220*H220</f>
        <v>0</v>
      </c>
      <c r="Q220" s="154">
        <v>8.1000000000000003E-2</v>
      </c>
      <c r="R220" s="154">
        <f>Q220*H220</f>
        <v>1.458</v>
      </c>
      <c r="S220" s="154">
        <v>0</v>
      </c>
      <c r="T220" s="155">
        <f>S220*H220</f>
        <v>0</v>
      </c>
      <c r="U220" s="29"/>
      <c r="V220" s="29"/>
      <c r="W220" s="29"/>
      <c r="X220" s="29"/>
      <c r="Y220" s="29"/>
      <c r="Z220" s="29"/>
      <c r="AA220" s="29"/>
      <c r="AB220" s="29"/>
      <c r="AC220" s="29"/>
      <c r="AD220" s="29"/>
      <c r="AE220" s="29"/>
      <c r="AR220" s="156" t="s">
        <v>161</v>
      </c>
      <c r="AT220" s="156" t="s">
        <v>158</v>
      </c>
      <c r="AU220" s="156" t="s">
        <v>88</v>
      </c>
      <c r="AY220" s="17" t="s">
        <v>141</v>
      </c>
      <c r="BE220" s="157">
        <f>IF(N220="základní",J220,0)</f>
        <v>0</v>
      </c>
      <c r="BF220" s="157">
        <f>IF(N220="snížená",J220,0)</f>
        <v>0</v>
      </c>
      <c r="BG220" s="157">
        <f>IF(N220="zákl. přenesená",J220,0)</f>
        <v>0</v>
      </c>
      <c r="BH220" s="157">
        <f>IF(N220="sníž. přenesená",J220,0)</f>
        <v>0</v>
      </c>
      <c r="BI220" s="157">
        <f>IF(N220="nulová",J220,0)</f>
        <v>0</v>
      </c>
      <c r="BJ220" s="17" t="s">
        <v>86</v>
      </c>
      <c r="BK220" s="157">
        <f>ROUND(I220*H220,2)</f>
        <v>0</v>
      </c>
      <c r="BL220" s="17" t="s">
        <v>149</v>
      </c>
      <c r="BM220" s="156" t="s">
        <v>180</v>
      </c>
    </row>
    <row r="221" spans="1:65" s="2" customFormat="1" ht="24.2" customHeight="1">
      <c r="A221" s="29"/>
      <c r="B221" s="145"/>
      <c r="C221" s="146">
        <v>40</v>
      </c>
      <c r="D221" s="146" t="s">
        <v>144</v>
      </c>
      <c r="E221" s="147" t="s">
        <v>182</v>
      </c>
      <c r="F221" s="148" t="s">
        <v>183</v>
      </c>
      <c r="G221" s="149" t="s">
        <v>154</v>
      </c>
      <c r="H221" s="150">
        <v>18</v>
      </c>
      <c r="I221" s="151"/>
      <c r="J221" s="151">
        <f>ROUND(I221*H221,2)</f>
        <v>0</v>
      </c>
      <c r="K221" s="148" t="s">
        <v>148</v>
      </c>
      <c r="L221" s="30"/>
      <c r="M221" s="152" t="s">
        <v>1</v>
      </c>
      <c r="N221" s="153" t="s">
        <v>44</v>
      </c>
      <c r="O221" s="154">
        <v>0.33200000000000002</v>
      </c>
      <c r="P221" s="154">
        <f>O221*H221</f>
        <v>5.976</v>
      </c>
      <c r="Q221" s="154">
        <v>0</v>
      </c>
      <c r="R221" s="154">
        <f>Q221*H221</f>
        <v>0</v>
      </c>
      <c r="S221" s="154">
        <v>0.1</v>
      </c>
      <c r="T221" s="155">
        <f>S221*H221</f>
        <v>1.8</v>
      </c>
      <c r="U221" s="29"/>
      <c r="V221" s="29"/>
      <c r="W221" s="29"/>
      <c r="X221" s="29"/>
      <c r="Y221" s="29"/>
      <c r="Z221" s="29"/>
      <c r="AA221" s="29"/>
      <c r="AB221" s="29"/>
      <c r="AC221" s="29"/>
      <c r="AD221" s="29"/>
      <c r="AE221" s="29"/>
      <c r="AR221" s="156" t="s">
        <v>149</v>
      </c>
      <c r="AT221" s="156" t="s">
        <v>144</v>
      </c>
      <c r="AU221" s="156" t="s">
        <v>88</v>
      </c>
      <c r="AY221" s="17" t="s">
        <v>141</v>
      </c>
      <c r="BE221" s="157">
        <f>IF(N221="základní",J221,0)</f>
        <v>0</v>
      </c>
      <c r="BF221" s="157">
        <f>IF(N221="snížená",J221,0)</f>
        <v>0</v>
      </c>
      <c r="BG221" s="157">
        <f>IF(N221="zákl. přenesená",J221,0)</f>
        <v>0</v>
      </c>
      <c r="BH221" s="157">
        <f>IF(N221="sníž. přenesená",J221,0)</f>
        <v>0</v>
      </c>
      <c r="BI221" s="157">
        <f>IF(N221="nulová",J221,0)</f>
        <v>0</v>
      </c>
      <c r="BJ221" s="17" t="s">
        <v>86</v>
      </c>
      <c r="BK221" s="157">
        <f>ROUND(I221*H221,2)</f>
        <v>0</v>
      </c>
      <c r="BL221" s="17" t="s">
        <v>149</v>
      </c>
      <c r="BM221" s="156" t="s">
        <v>184</v>
      </c>
    </row>
    <row r="222" spans="1:65" s="13" customFormat="1" ht="11.25">
      <c r="B222" s="158"/>
      <c r="D222" s="159" t="s">
        <v>156</v>
      </c>
      <c r="E222" s="160" t="s">
        <v>1</v>
      </c>
      <c r="F222" s="161" t="s">
        <v>168</v>
      </c>
      <c r="H222" s="160" t="s">
        <v>1</v>
      </c>
      <c r="L222" s="158"/>
      <c r="M222" s="162"/>
      <c r="N222" s="163"/>
      <c r="O222" s="163"/>
      <c r="P222" s="163"/>
      <c r="Q222" s="163"/>
      <c r="R222" s="163"/>
      <c r="S222" s="163"/>
      <c r="T222" s="164"/>
      <c r="AT222" s="160" t="s">
        <v>156</v>
      </c>
      <c r="AU222" s="160" t="s">
        <v>88</v>
      </c>
      <c r="AV222" s="13" t="s">
        <v>86</v>
      </c>
      <c r="AW222" s="13" t="s">
        <v>34</v>
      </c>
      <c r="AX222" s="13" t="s">
        <v>79</v>
      </c>
      <c r="AY222" s="160" t="s">
        <v>141</v>
      </c>
    </row>
    <row r="223" spans="1:65" s="13" customFormat="1" ht="22.5">
      <c r="B223" s="158"/>
      <c r="D223" s="159" t="s">
        <v>156</v>
      </c>
      <c r="E223" s="160" t="s">
        <v>1</v>
      </c>
      <c r="F223" s="161" t="s">
        <v>1333</v>
      </c>
      <c r="H223" s="160" t="s">
        <v>1</v>
      </c>
      <c r="L223" s="158"/>
      <c r="M223" s="162"/>
      <c r="N223" s="163"/>
      <c r="O223" s="163"/>
      <c r="P223" s="163"/>
      <c r="Q223" s="163"/>
      <c r="R223" s="163"/>
      <c r="S223" s="163"/>
      <c r="T223" s="164"/>
      <c r="AT223" s="160" t="s">
        <v>156</v>
      </c>
      <c r="AU223" s="160" t="s">
        <v>88</v>
      </c>
      <c r="AV223" s="13" t="s">
        <v>86</v>
      </c>
      <c r="AW223" s="13" t="s">
        <v>34</v>
      </c>
      <c r="AX223" s="13" t="s">
        <v>79</v>
      </c>
      <c r="AY223" s="160" t="s">
        <v>141</v>
      </c>
    </row>
    <row r="224" spans="1:65" s="14" customFormat="1" ht="11.25">
      <c r="B224" s="165"/>
      <c r="D224" s="159" t="s">
        <v>156</v>
      </c>
      <c r="E224" s="166" t="s">
        <v>1</v>
      </c>
      <c r="F224" s="167" t="s">
        <v>176</v>
      </c>
      <c r="H224" s="168">
        <v>17</v>
      </c>
      <c r="L224" s="165"/>
      <c r="M224" s="169"/>
      <c r="N224" s="170"/>
      <c r="O224" s="170"/>
      <c r="P224" s="170"/>
      <c r="Q224" s="170"/>
      <c r="R224" s="170"/>
      <c r="S224" s="170"/>
      <c r="T224" s="171"/>
      <c r="AT224" s="166" t="s">
        <v>156</v>
      </c>
      <c r="AU224" s="166" t="s">
        <v>88</v>
      </c>
      <c r="AV224" s="14" t="s">
        <v>88</v>
      </c>
      <c r="AW224" s="14" t="s">
        <v>34</v>
      </c>
      <c r="AX224" s="14" t="s">
        <v>86</v>
      </c>
      <c r="AY224" s="166" t="s">
        <v>141</v>
      </c>
    </row>
    <row r="225" spans="1:65" s="2" customFormat="1" ht="37.9" customHeight="1">
      <c r="A225" s="29"/>
      <c r="B225" s="145"/>
      <c r="C225" s="146">
        <v>41</v>
      </c>
      <c r="D225" s="146" t="s">
        <v>144</v>
      </c>
      <c r="E225" s="147" t="s">
        <v>185</v>
      </c>
      <c r="F225" s="148" t="s">
        <v>186</v>
      </c>
      <c r="G225" s="149" t="s">
        <v>154</v>
      </c>
      <c r="H225" s="150">
        <v>9</v>
      </c>
      <c r="I225" s="151"/>
      <c r="J225" s="151">
        <f>ROUND(I225*H225,2)</f>
        <v>0</v>
      </c>
      <c r="K225" s="148" t="s">
        <v>148</v>
      </c>
      <c r="L225" s="30"/>
      <c r="M225" s="152" t="s">
        <v>1</v>
      </c>
      <c r="N225" s="153" t="s">
        <v>44</v>
      </c>
      <c r="O225" s="154">
        <v>0.14000000000000001</v>
      </c>
      <c r="P225" s="154">
        <f>O225*H225</f>
        <v>1.2600000000000002</v>
      </c>
      <c r="Q225" s="154">
        <v>1.56E-3</v>
      </c>
      <c r="R225" s="154">
        <f>Q225*H225</f>
        <v>1.404E-2</v>
      </c>
      <c r="S225" s="154">
        <v>0</v>
      </c>
      <c r="T225" s="155">
        <f>S225*H225</f>
        <v>0</v>
      </c>
      <c r="U225" s="29"/>
      <c r="V225" s="29"/>
      <c r="W225" s="29"/>
      <c r="X225" s="29"/>
      <c r="Y225" s="29"/>
      <c r="Z225" s="29"/>
      <c r="AA225" s="29"/>
      <c r="AB225" s="29"/>
      <c r="AC225" s="29"/>
      <c r="AD225" s="29"/>
      <c r="AE225" s="29"/>
      <c r="AR225" s="156" t="s">
        <v>149</v>
      </c>
      <c r="AT225" s="156" t="s">
        <v>144</v>
      </c>
      <c r="AU225" s="156" t="s">
        <v>88</v>
      </c>
      <c r="AY225" s="17" t="s">
        <v>141</v>
      </c>
      <c r="BE225" s="157">
        <f>IF(N225="základní",J225,0)</f>
        <v>0</v>
      </c>
      <c r="BF225" s="157">
        <f>IF(N225="snížená",J225,0)</f>
        <v>0</v>
      </c>
      <c r="BG225" s="157">
        <f>IF(N225="zákl. přenesená",J225,0)</f>
        <v>0</v>
      </c>
      <c r="BH225" s="157">
        <f>IF(N225="sníž. přenesená",J225,0)</f>
        <v>0</v>
      </c>
      <c r="BI225" s="157">
        <f>IF(N225="nulová",J225,0)</f>
        <v>0</v>
      </c>
      <c r="BJ225" s="17" t="s">
        <v>86</v>
      </c>
      <c r="BK225" s="157">
        <f>ROUND(I225*H225,2)</f>
        <v>0</v>
      </c>
      <c r="BL225" s="17" t="s">
        <v>149</v>
      </c>
      <c r="BM225" s="156" t="s">
        <v>187</v>
      </c>
    </row>
    <row r="226" spans="1:65" s="13" customFormat="1" ht="11.25">
      <c r="B226" s="158"/>
      <c r="D226" s="159" t="s">
        <v>156</v>
      </c>
      <c r="E226" s="160" t="s">
        <v>1</v>
      </c>
      <c r="F226" s="161" t="s">
        <v>188</v>
      </c>
      <c r="H226" s="160" t="s">
        <v>1</v>
      </c>
      <c r="L226" s="158"/>
      <c r="M226" s="162"/>
      <c r="N226" s="163"/>
      <c r="O226" s="163"/>
      <c r="P226" s="163"/>
      <c r="Q226" s="163"/>
      <c r="R226" s="163"/>
      <c r="S226" s="163"/>
      <c r="T226" s="164"/>
      <c r="AT226" s="160" t="s">
        <v>156</v>
      </c>
      <c r="AU226" s="160" t="s">
        <v>88</v>
      </c>
      <c r="AV226" s="13" t="s">
        <v>86</v>
      </c>
      <c r="AW226" s="13" t="s">
        <v>34</v>
      </c>
      <c r="AX226" s="13" t="s">
        <v>79</v>
      </c>
      <c r="AY226" s="160" t="s">
        <v>141</v>
      </c>
    </row>
    <row r="227" spans="1:65" s="14" customFormat="1" ht="11.25">
      <c r="B227" s="165"/>
      <c r="D227" s="159" t="s">
        <v>156</v>
      </c>
      <c r="E227" s="166" t="s">
        <v>1</v>
      </c>
      <c r="F227" s="167" t="s">
        <v>189</v>
      </c>
      <c r="H227" s="168">
        <v>9</v>
      </c>
      <c r="L227" s="165"/>
      <c r="M227" s="169"/>
      <c r="N227" s="170"/>
      <c r="O227" s="170"/>
      <c r="P227" s="170"/>
      <c r="Q227" s="170"/>
      <c r="R227" s="170"/>
      <c r="S227" s="170"/>
      <c r="T227" s="171"/>
      <c r="AT227" s="166" t="s">
        <v>156</v>
      </c>
      <c r="AU227" s="166" t="s">
        <v>88</v>
      </c>
      <c r="AV227" s="14" t="s">
        <v>88</v>
      </c>
      <c r="AW227" s="14" t="s">
        <v>34</v>
      </c>
      <c r="AX227" s="14" t="s">
        <v>86</v>
      </c>
      <c r="AY227" s="166" t="s">
        <v>141</v>
      </c>
    </row>
    <row r="228" spans="1:65" s="12" customFormat="1" ht="22.9" customHeight="1">
      <c r="B228" s="133"/>
      <c r="D228" s="134" t="s">
        <v>78</v>
      </c>
      <c r="E228" s="143" t="s">
        <v>189</v>
      </c>
      <c r="F228" s="143" t="s">
        <v>190</v>
      </c>
      <c r="J228" s="144">
        <f>J229</f>
        <v>0</v>
      </c>
      <c r="L228" s="133"/>
      <c r="M228" s="137"/>
      <c r="N228" s="138"/>
      <c r="O228" s="138"/>
      <c r="P228" s="139">
        <f>SUM(P229:P233)</f>
        <v>0.12615300000000002</v>
      </c>
      <c r="Q228" s="138"/>
      <c r="R228" s="139">
        <f>SUM(R229:R233)</f>
        <v>7.7373900000000002E-3</v>
      </c>
      <c r="S228" s="138"/>
      <c r="T228" s="140">
        <f>SUM(T229:T233)</f>
        <v>0</v>
      </c>
      <c r="AR228" s="134" t="s">
        <v>86</v>
      </c>
      <c r="AT228" s="141" t="s">
        <v>78</v>
      </c>
      <c r="AU228" s="141" t="s">
        <v>86</v>
      </c>
      <c r="AY228" s="134" t="s">
        <v>141</v>
      </c>
      <c r="BK228" s="142">
        <f>SUM(BK229:BK233)</f>
        <v>0</v>
      </c>
    </row>
    <row r="229" spans="1:65" s="2" customFormat="1" ht="49.15" customHeight="1">
      <c r="A229" s="29"/>
      <c r="B229" s="145"/>
      <c r="C229" s="146">
        <v>42</v>
      </c>
      <c r="D229" s="146" t="s">
        <v>144</v>
      </c>
      <c r="E229" s="147" t="s">
        <v>191</v>
      </c>
      <c r="F229" s="148" t="s">
        <v>192</v>
      </c>
      <c r="G229" s="149" t="s">
        <v>166</v>
      </c>
      <c r="H229" s="150">
        <v>3.0000000000000001E-3</v>
      </c>
      <c r="I229" s="151"/>
      <c r="J229" s="151">
        <f>ROUND(I229*H229,2)</f>
        <v>0</v>
      </c>
      <c r="K229" s="148" t="s">
        <v>148</v>
      </c>
      <c r="L229" s="30"/>
      <c r="M229" s="152" t="s">
        <v>1</v>
      </c>
      <c r="N229" s="153" t="s">
        <v>44</v>
      </c>
      <c r="O229" s="154">
        <v>42.051000000000002</v>
      </c>
      <c r="P229" s="154">
        <f>O229*H229</f>
        <v>0.12615300000000002</v>
      </c>
      <c r="Q229" s="154">
        <v>2.5791300000000001</v>
      </c>
      <c r="R229" s="154">
        <f>Q229*H229</f>
        <v>7.7373900000000002E-3</v>
      </c>
      <c r="S229" s="154">
        <v>0</v>
      </c>
      <c r="T229" s="155">
        <f>S229*H229</f>
        <v>0</v>
      </c>
      <c r="U229" s="29"/>
      <c r="V229" s="29"/>
      <c r="W229" s="29"/>
      <c r="X229" s="29"/>
      <c r="Y229" s="29"/>
      <c r="Z229" s="29"/>
      <c r="AA229" s="29"/>
      <c r="AB229" s="29"/>
      <c r="AC229" s="29"/>
      <c r="AD229" s="29"/>
      <c r="AE229" s="29"/>
      <c r="AR229" s="156" t="s">
        <v>149</v>
      </c>
      <c r="AT229" s="156" t="s">
        <v>144</v>
      </c>
      <c r="AU229" s="156" t="s">
        <v>88</v>
      </c>
      <c r="AY229" s="17" t="s">
        <v>141</v>
      </c>
      <c r="BE229" s="157">
        <f>IF(N229="základní",J229,0)</f>
        <v>0</v>
      </c>
      <c r="BF229" s="157">
        <f>IF(N229="snížená",J229,0)</f>
        <v>0</v>
      </c>
      <c r="BG229" s="157">
        <f>IF(N229="zákl. přenesená",J229,0)</f>
        <v>0</v>
      </c>
      <c r="BH229" s="157">
        <f>IF(N229="sníž. přenesená",J229,0)</f>
        <v>0</v>
      </c>
      <c r="BI229" s="157">
        <f>IF(N229="nulová",J229,0)</f>
        <v>0</v>
      </c>
      <c r="BJ229" s="17" t="s">
        <v>86</v>
      </c>
      <c r="BK229" s="157">
        <f>ROUND(I229*H229,2)</f>
        <v>0</v>
      </c>
      <c r="BL229" s="17" t="s">
        <v>149</v>
      </c>
      <c r="BM229" s="156" t="s">
        <v>193</v>
      </c>
    </row>
    <row r="230" spans="1:65" s="13" customFormat="1" ht="11.25">
      <c r="B230" s="158"/>
      <c r="D230" s="159" t="s">
        <v>156</v>
      </c>
      <c r="E230" s="160" t="s">
        <v>1</v>
      </c>
      <c r="F230" s="161" t="s">
        <v>194</v>
      </c>
      <c r="H230" s="160" t="s">
        <v>1</v>
      </c>
      <c r="L230" s="158"/>
      <c r="M230" s="162"/>
      <c r="N230" s="163"/>
      <c r="O230" s="163"/>
      <c r="P230" s="163"/>
      <c r="Q230" s="163"/>
      <c r="R230" s="163"/>
      <c r="S230" s="163"/>
      <c r="T230" s="164"/>
      <c r="AT230" s="160" t="s">
        <v>156</v>
      </c>
      <c r="AU230" s="160" t="s">
        <v>88</v>
      </c>
      <c r="AV230" s="13" t="s">
        <v>86</v>
      </c>
      <c r="AW230" s="13" t="s">
        <v>34</v>
      </c>
      <c r="AX230" s="13" t="s">
        <v>79</v>
      </c>
      <c r="AY230" s="160" t="s">
        <v>141</v>
      </c>
    </row>
    <row r="231" spans="1:65" s="13" customFormat="1" ht="11.25">
      <c r="B231" s="158"/>
      <c r="D231" s="159" t="s">
        <v>156</v>
      </c>
      <c r="E231" s="160" t="s">
        <v>1</v>
      </c>
      <c r="F231" s="161" t="s">
        <v>195</v>
      </c>
      <c r="H231" s="160" t="s">
        <v>1</v>
      </c>
      <c r="L231" s="158"/>
      <c r="M231" s="162"/>
      <c r="N231" s="163"/>
      <c r="O231" s="163"/>
      <c r="P231" s="163"/>
      <c r="Q231" s="163"/>
      <c r="R231" s="163"/>
      <c r="S231" s="163"/>
      <c r="T231" s="164"/>
      <c r="AT231" s="160" t="s">
        <v>156</v>
      </c>
      <c r="AU231" s="160" t="s">
        <v>88</v>
      </c>
      <c r="AV231" s="13" t="s">
        <v>86</v>
      </c>
      <c r="AW231" s="13" t="s">
        <v>34</v>
      </c>
      <c r="AX231" s="13" t="s">
        <v>79</v>
      </c>
      <c r="AY231" s="160" t="s">
        <v>141</v>
      </c>
    </row>
    <row r="232" spans="1:65" s="14" customFormat="1" ht="11.25">
      <c r="B232" s="165"/>
      <c r="D232" s="159" t="s">
        <v>156</v>
      </c>
      <c r="E232" s="166" t="s">
        <v>1</v>
      </c>
      <c r="F232" s="167" t="s">
        <v>196</v>
      </c>
      <c r="H232" s="168">
        <v>3.0000000000000001E-3</v>
      </c>
      <c r="L232" s="165"/>
      <c r="M232" s="169"/>
      <c r="N232" s="170"/>
      <c r="O232" s="170"/>
      <c r="P232" s="170"/>
      <c r="Q232" s="170"/>
      <c r="R232" s="170"/>
      <c r="S232" s="170"/>
      <c r="T232" s="171"/>
      <c r="AT232" s="166" t="s">
        <v>156</v>
      </c>
      <c r="AU232" s="166" t="s">
        <v>88</v>
      </c>
      <c r="AV232" s="14" t="s">
        <v>88</v>
      </c>
      <c r="AW232" s="14" t="s">
        <v>34</v>
      </c>
      <c r="AX232" s="14" t="s">
        <v>79</v>
      </c>
      <c r="AY232" s="166" t="s">
        <v>141</v>
      </c>
    </row>
    <row r="233" spans="1:65" s="15" customFormat="1" ht="11.25">
      <c r="B233" s="181"/>
      <c r="D233" s="159" t="s">
        <v>156</v>
      </c>
      <c r="E233" s="182" t="s">
        <v>1</v>
      </c>
      <c r="F233" s="183" t="s">
        <v>172</v>
      </c>
      <c r="H233" s="184">
        <v>3.0000000000000001E-3</v>
      </c>
      <c r="L233" s="181"/>
      <c r="M233" s="185"/>
      <c r="N233" s="186"/>
      <c r="O233" s="186"/>
      <c r="P233" s="186"/>
      <c r="Q233" s="186"/>
      <c r="R233" s="186"/>
      <c r="S233" s="186"/>
      <c r="T233" s="187"/>
      <c r="AT233" s="182" t="s">
        <v>156</v>
      </c>
      <c r="AU233" s="182" t="s">
        <v>88</v>
      </c>
      <c r="AV233" s="15" t="s">
        <v>149</v>
      </c>
      <c r="AW233" s="15" t="s">
        <v>34</v>
      </c>
      <c r="AX233" s="15" t="s">
        <v>86</v>
      </c>
      <c r="AY233" s="182" t="s">
        <v>141</v>
      </c>
    </row>
    <row r="234" spans="1:65" s="12" customFormat="1" ht="25.9" customHeight="1">
      <c r="B234" s="133"/>
      <c r="D234" s="134" t="s">
        <v>78</v>
      </c>
      <c r="E234" s="135" t="s">
        <v>197</v>
      </c>
      <c r="F234" s="135" t="s">
        <v>198</v>
      </c>
      <c r="J234" s="136">
        <f>J235</f>
        <v>0</v>
      </c>
      <c r="L234" s="133"/>
      <c r="M234" s="137"/>
      <c r="N234" s="138"/>
      <c r="O234" s="138"/>
      <c r="P234" s="139">
        <f>P235</f>
        <v>3.6045469999999997</v>
      </c>
      <c r="Q234" s="138"/>
      <c r="R234" s="139">
        <f>R235</f>
        <v>0.14012703999999998</v>
      </c>
      <c r="S234" s="138"/>
      <c r="T234" s="140">
        <f>T235</f>
        <v>0</v>
      </c>
      <c r="AR234" s="134" t="s">
        <v>88</v>
      </c>
      <c r="AT234" s="141" t="s">
        <v>78</v>
      </c>
      <c r="AU234" s="141" t="s">
        <v>79</v>
      </c>
      <c r="AY234" s="134" t="s">
        <v>141</v>
      </c>
      <c r="BK234" s="142">
        <f>BK235</f>
        <v>0</v>
      </c>
    </row>
    <row r="235" spans="1:65" s="12" customFormat="1" ht="22.9" customHeight="1">
      <c r="B235" s="133"/>
      <c r="D235" s="134" t="s">
        <v>78</v>
      </c>
      <c r="E235" s="143" t="s">
        <v>199</v>
      </c>
      <c r="F235" s="143" t="s">
        <v>200</v>
      </c>
      <c r="J235" s="144">
        <f>SUM(J236:J246)</f>
        <v>0</v>
      </c>
      <c r="L235" s="133"/>
      <c r="M235" s="137"/>
      <c r="N235" s="138"/>
      <c r="O235" s="138"/>
      <c r="P235" s="139">
        <f>SUM(P236:P246)</f>
        <v>3.6045469999999997</v>
      </c>
      <c r="Q235" s="138"/>
      <c r="R235" s="139">
        <f>SUM(R236:R246)</f>
        <v>0.14012703999999998</v>
      </c>
      <c r="S235" s="138"/>
      <c r="T235" s="140">
        <f>SUM(T236:T246)</f>
        <v>0</v>
      </c>
      <c r="AR235" s="134" t="s">
        <v>88</v>
      </c>
      <c r="AT235" s="141" t="s">
        <v>78</v>
      </c>
      <c r="AU235" s="141" t="s">
        <v>86</v>
      </c>
      <c r="AY235" s="134" t="s">
        <v>141</v>
      </c>
      <c r="BK235" s="142">
        <f>SUM(BK236:BK246)</f>
        <v>0</v>
      </c>
    </row>
    <row r="236" spans="1:65" s="2" customFormat="1" ht="37.9" customHeight="1">
      <c r="A236" s="29"/>
      <c r="B236" s="145"/>
      <c r="C236" s="146">
        <v>43</v>
      </c>
      <c r="D236" s="146" t="s">
        <v>144</v>
      </c>
      <c r="E236" s="147" t="s">
        <v>202</v>
      </c>
      <c r="F236" s="148" t="s">
        <v>203</v>
      </c>
      <c r="G236" s="149" t="s">
        <v>204</v>
      </c>
      <c r="H236" s="150">
        <v>1.571</v>
      </c>
      <c r="I236" s="151"/>
      <c r="J236" s="151">
        <f>ROUND(I236*H236,2)</f>
        <v>0</v>
      </c>
      <c r="K236" s="148" t="s">
        <v>148</v>
      </c>
      <c r="L236" s="30"/>
      <c r="M236" s="152" t="s">
        <v>1</v>
      </c>
      <c r="N236" s="153" t="s">
        <v>44</v>
      </c>
      <c r="O236" s="154">
        <v>1.2729999999999999</v>
      </c>
      <c r="P236" s="154">
        <f>O236*H236</f>
        <v>1.9998829999999999</v>
      </c>
      <c r="Q236" s="154">
        <v>2.4000000000000001E-4</v>
      </c>
      <c r="R236" s="154">
        <f>Q236*H236</f>
        <v>3.7703999999999998E-4</v>
      </c>
      <c r="S236" s="154">
        <v>0</v>
      </c>
      <c r="T236" s="155">
        <f>S236*H236</f>
        <v>0</v>
      </c>
      <c r="U236" s="29"/>
      <c r="V236" s="29"/>
      <c r="W236" s="29"/>
      <c r="X236" s="29"/>
      <c r="Y236" s="29"/>
      <c r="Z236" s="29"/>
      <c r="AA236" s="29"/>
      <c r="AB236" s="29"/>
      <c r="AC236" s="29"/>
      <c r="AD236" s="29"/>
      <c r="AE236" s="29"/>
      <c r="AR236" s="156" t="s">
        <v>205</v>
      </c>
      <c r="AT236" s="156" t="s">
        <v>144</v>
      </c>
      <c r="AU236" s="156" t="s">
        <v>88</v>
      </c>
      <c r="AY236" s="17" t="s">
        <v>141</v>
      </c>
      <c r="BE236" s="157">
        <f>IF(N236="základní",J236,0)</f>
        <v>0</v>
      </c>
      <c r="BF236" s="157">
        <f>IF(N236="snížená",J236,0)</f>
        <v>0</v>
      </c>
      <c r="BG236" s="157">
        <f>IF(N236="zákl. přenesená",J236,0)</f>
        <v>0</v>
      </c>
      <c r="BH236" s="157">
        <f>IF(N236="sníž. přenesená",J236,0)</f>
        <v>0</v>
      </c>
      <c r="BI236" s="157">
        <f>IF(N236="nulová",J236,0)</f>
        <v>0</v>
      </c>
      <c r="BJ236" s="17" t="s">
        <v>86</v>
      </c>
      <c r="BK236" s="157">
        <f>ROUND(I236*H236,2)</f>
        <v>0</v>
      </c>
      <c r="BL236" s="17" t="s">
        <v>205</v>
      </c>
      <c r="BM236" s="156" t="s">
        <v>206</v>
      </c>
    </row>
    <row r="237" spans="1:65" s="13" customFormat="1" ht="11.25">
      <c r="B237" s="158"/>
      <c r="D237" s="159" t="s">
        <v>156</v>
      </c>
      <c r="E237" s="160" t="s">
        <v>1</v>
      </c>
      <c r="F237" s="161" t="s">
        <v>169</v>
      </c>
      <c r="H237" s="160" t="s">
        <v>1</v>
      </c>
      <c r="L237" s="158"/>
      <c r="M237" s="162"/>
      <c r="N237" s="163"/>
      <c r="O237" s="163"/>
      <c r="P237" s="163"/>
      <c r="Q237" s="163"/>
      <c r="R237" s="163"/>
      <c r="S237" s="163"/>
      <c r="T237" s="164"/>
      <c r="AT237" s="160" t="s">
        <v>156</v>
      </c>
      <c r="AU237" s="160" t="s">
        <v>88</v>
      </c>
      <c r="AV237" s="13" t="s">
        <v>86</v>
      </c>
      <c r="AW237" s="13" t="s">
        <v>34</v>
      </c>
      <c r="AX237" s="13" t="s">
        <v>79</v>
      </c>
      <c r="AY237" s="160" t="s">
        <v>141</v>
      </c>
    </row>
    <row r="238" spans="1:65" s="14" customFormat="1" ht="11.25">
      <c r="B238" s="165"/>
      <c r="D238" s="159" t="s">
        <v>156</v>
      </c>
      <c r="E238" s="166" t="s">
        <v>1</v>
      </c>
      <c r="F238" s="167" t="s">
        <v>207</v>
      </c>
      <c r="H238" s="168">
        <v>1.571</v>
      </c>
      <c r="L238" s="165"/>
      <c r="M238" s="169"/>
      <c r="N238" s="170"/>
      <c r="O238" s="170"/>
      <c r="P238" s="170"/>
      <c r="Q238" s="170"/>
      <c r="R238" s="170"/>
      <c r="S238" s="170"/>
      <c r="T238" s="171"/>
      <c r="AT238" s="166" t="s">
        <v>156</v>
      </c>
      <c r="AU238" s="166" t="s">
        <v>88</v>
      </c>
      <c r="AV238" s="14" t="s">
        <v>88</v>
      </c>
      <c r="AW238" s="14" t="s">
        <v>34</v>
      </c>
      <c r="AX238" s="14" t="s">
        <v>86</v>
      </c>
      <c r="AY238" s="166" t="s">
        <v>141</v>
      </c>
    </row>
    <row r="239" spans="1:65" s="2" customFormat="1" ht="24.2" customHeight="1">
      <c r="A239" s="29"/>
      <c r="B239" s="145"/>
      <c r="C239" s="172">
        <v>44</v>
      </c>
      <c r="D239" s="172" t="s">
        <v>158</v>
      </c>
      <c r="E239" s="173" t="s">
        <v>209</v>
      </c>
      <c r="F239" s="174" t="s">
        <v>210</v>
      </c>
      <c r="G239" s="175" t="s">
        <v>147</v>
      </c>
      <c r="H239" s="176">
        <v>2</v>
      </c>
      <c r="I239" s="177"/>
      <c r="J239" s="177">
        <f>ROUND(I239*H239,2)</f>
        <v>0</v>
      </c>
      <c r="K239" s="174" t="s">
        <v>148</v>
      </c>
      <c r="L239" s="178"/>
      <c r="M239" s="179" t="s">
        <v>1</v>
      </c>
      <c r="N239" s="180" t="s">
        <v>44</v>
      </c>
      <c r="O239" s="154">
        <v>0</v>
      </c>
      <c r="P239" s="154">
        <f>O239*H239</f>
        <v>0</v>
      </c>
      <c r="Q239" s="154">
        <v>4.1000000000000002E-2</v>
      </c>
      <c r="R239" s="154">
        <f>Q239*H239</f>
        <v>8.2000000000000003E-2</v>
      </c>
      <c r="S239" s="154">
        <v>0</v>
      </c>
      <c r="T239" s="155">
        <f>S239*H239</f>
        <v>0</v>
      </c>
      <c r="U239" s="29"/>
      <c r="V239" s="29"/>
      <c r="W239" s="29"/>
      <c r="X239" s="29"/>
      <c r="Y239" s="29"/>
      <c r="Z239" s="29"/>
      <c r="AA239" s="29"/>
      <c r="AB239" s="29"/>
      <c r="AC239" s="29"/>
      <c r="AD239" s="29"/>
      <c r="AE239" s="29"/>
      <c r="AR239" s="156" t="s">
        <v>211</v>
      </c>
      <c r="AT239" s="156" t="s">
        <v>158</v>
      </c>
      <c r="AU239" s="156" t="s">
        <v>88</v>
      </c>
      <c r="AY239" s="17" t="s">
        <v>141</v>
      </c>
      <c r="BE239" s="157">
        <f>IF(N239="základní",J239,0)</f>
        <v>0</v>
      </c>
      <c r="BF239" s="157">
        <f>IF(N239="snížená",J239,0)</f>
        <v>0</v>
      </c>
      <c r="BG239" s="157">
        <f>IF(N239="zákl. přenesená",J239,0)</f>
        <v>0</v>
      </c>
      <c r="BH239" s="157">
        <f>IF(N239="sníž. přenesená",J239,0)</f>
        <v>0</v>
      </c>
      <c r="BI239" s="157">
        <f>IF(N239="nulová",J239,0)</f>
        <v>0</v>
      </c>
      <c r="BJ239" s="17" t="s">
        <v>86</v>
      </c>
      <c r="BK239" s="157">
        <f>ROUND(I239*H239,2)</f>
        <v>0</v>
      </c>
      <c r="BL239" s="17" t="s">
        <v>205</v>
      </c>
      <c r="BM239" s="156" t="s">
        <v>212</v>
      </c>
    </row>
    <row r="240" spans="1:65" s="2" customFormat="1" ht="24.2" customHeight="1">
      <c r="A240" s="29"/>
      <c r="B240" s="145"/>
      <c r="C240" s="172">
        <v>45</v>
      </c>
      <c r="D240" s="172" t="s">
        <v>158</v>
      </c>
      <c r="E240" s="173" t="s">
        <v>214</v>
      </c>
      <c r="F240" s="174" t="s">
        <v>215</v>
      </c>
      <c r="G240" s="175" t="s">
        <v>204</v>
      </c>
      <c r="H240" s="176">
        <v>0.77</v>
      </c>
      <c r="I240" s="177"/>
      <c r="J240" s="177">
        <f>ROUND(I240*H240,2)</f>
        <v>0</v>
      </c>
      <c r="K240" s="174" t="s">
        <v>216</v>
      </c>
      <c r="L240" s="178"/>
      <c r="M240" s="179" t="s">
        <v>1</v>
      </c>
      <c r="N240" s="180" t="s">
        <v>44</v>
      </c>
      <c r="O240" s="154">
        <v>0</v>
      </c>
      <c r="P240" s="154">
        <f>O240*H240</f>
        <v>0</v>
      </c>
      <c r="Q240" s="154">
        <v>7.4999999999999997E-2</v>
      </c>
      <c r="R240" s="154">
        <f>Q240*H240</f>
        <v>5.7749999999999996E-2</v>
      </c>
      <c r="S240" s="154">
        <v>0</v>
      </c>
      <c r="T240" s="155">
        <f>S240*H240</f>
        <v>0</v>
      </c>
      <c r="U240" s="29"/>
      <c r="V240" s="29"/>
      <c r="W240" s="29"/>
      <c r="X240" s="29"/>
      <c r="Y240" s="29"/>
      <c r="Z240" s="29"/>
      <c r="AA240" s="29"/>
      <c r="AB240" s="29"/>
      <c r="AC240" s="29"/>
      <c r="AD240" s="29"/>
      <c r="AE240" s="29"/>
      <c r="AR240" s="156" t="s">
        <v>211</v>
      </c>
      <c r="AT240" s="156" t="s">
        <v>158</v>
      </c>
      <c r="AU240" s="156" t="s">
        <v>88</v>
      </c>
      <c r="AY240" s="17" t="s">
        <v>141</v>
      </c>
      <c r="BE240" s="157">
        <f>IF(N240="základní",J240,0)</f>
        <v>0</v>
      </c>
      <c r="BF240" s="157">
        <f>IF(N240="snížená",J240,0)</f>
        <v>0</v>
      </c>
      <c r="BG240" s="157">
        <f>IF(N240="zákl. přenesená",J240,0)</f>
        <v>0</v>
      </c>
      <c r="BH240" s="157">
        <f>IF(N240="sníž. přenesená",J240,0)</f>
        <v>0</v>
      </c>
      <c r="BI240" s="157">
        <f>IF(N240="nulová",J240,0)</f>
        <v>0</v>
      </c>
      <c r="BJ240" s="17" t="s">
        <v>86</v>
      </c>
      <c r="BK240" s="157">
        <f>ROUND(I240*H240,2)</f>
        <v>0</v>
      </c>
      <c r="BL240" s="17" t="s">
        <v>205</v>
      </c>
      <c r="BM240" s="156" t="s">
        <v>217</v>
      </c>
    </row>
    <row r="241" spans="1:65" s="14" customFormat="1" ht="11.25">
      <c r="B241" s="165"/>
      <c r="D241" s="159" t="s">
        <v>156</v>
      </c>
      <c r="E241" s="166" t="s">
        <v>1</v>
      </c>
      <c r="F241" s="167" t="s">
        <v>218</v>
      </c>
      <c r="H241" s="168">
        <v>1.57</v>
      </c>
      <c r="L241" s="165"/>
      <c r="M241" s="169"/>
      <c r="N241" s="170"/>
      <c r="O241" s="170"/>
      <c r="P241" s="170"/>
      <c r="Q241" s="170"/>
      <c r="R241" s="170"/>
      <c r="S241" s="170"/>
      <c r="T241" s="171"/>
      <c r="AT241" s="166" t="s">
        <v>156</v>
      </c>
      <c r="AU241" s="166" t="s">
        <v>88</v>
      </c>
      <c r="AV241" s="14" t="s">
        <v>88</v>
      </c>
      <c r="AW241" s="14" t="s">
        <v>34</v>
      </c>
      <c r="AX241" s="14" t="s">
        <v>79</v>
      </c>
      <c r="AY241" s="166" t="s">
        <v>141</v>
      </c>
    </row>
    <row r="242" spans="1:65" s="14" customFormat="1" ht="11.25">
      <c r="B242" s="165"/>
      <c r="D242" s="159" t="s">
        <v>156</v>
      </c>
      <c r="E242" s="166" t="s">
        <v>1</v>
      </c>
      <c r="F242" s="167" t="s">
        <v>219</v>
      </c>
      <c r="H242" s="168">
        <v>-0.8</v>
      </c>
      <c r="L242" s="165"/>
      <c r="M242" s="169"/>
      <c r="N242" s="170"/>
      <c r="O242" s="170"/>
      <c r="P242" s="170"/>
      <c r="Q242" s="170"/>
      <c r="R242" s="170"/>
      <c r="S242" s="170"/>
      <c r="T242" s="171"/>
      <c r="AT242" s="166" t="s">
        <v>156</v>
      </c>
      <c r="AU242" s="166" t="s">
        <v>88</v>
      </c>
      <c r="AV242" s="14" t="s">
        <v>88</v>
      </c>
      <c r="AW242" s="14" t="s">
        <v>34</v>
      </c>
      <c r="AX242" s="14" t="s">
        <v>79</v>
      </c>
      <c r="AY242" s="166" t="s">
        <v>141</v>
      </c>
    </row>
    <row r="243" spans="1:65" s="15" customFormat="1" ht="11.25">
      <c r="B243" s="181"/>
      <c r="D243" s="159" t="s">
        <v>156</v>
      </c>
      <c r="E243" s="182" t="s">
        <v>1</v>
      </c>
      <c r="F243" s="183" t="s">
        <v>172</v>
      </c>
      <c r="H243" s="184">
        <v>0.77</v>
      </c>
      <c r="L243" s="181"/>
      <c r="M243" s="185"/>
      <c r="N243" s="186"/>
      <c r="O243" s="186"/>
      <c r="P243" s="186"/>
      <c r="Q243" s="186"/>
      <c r="R243" s="186"/>
      <c r="S243" s="186"/>
      <c r="T243" s="187"/>
      <c r="AT243" s="182" t="s">
        <v>156</v>
      </c>
      <c r="AU243" s="182" t="s">
        <v>88</v>
      </c>
      <c r="AV243" s="15" t="s">
        <v>149</v>
      </c>
      <c r="AW243" s="15" t="s">
        <v>34</v>
      </c>
      <c r="AX243" s="15" t="s">
        <v>86</v>
      </c>
      <c r="AY243" s="182" t="s">
        <v>141</v>
      </c>
    </row>
    <row r="244" spans="1:65" s="2" customFormat="1" ht="49.15" customHeight="1">
      <c r="A244" s="29"/>
      <c r="B244" s="145"/>
      <c r="C244" s="146">
        <v>46</v>
      </c>
      <c r="D244" s="146" t="s">
        <v>144</v>
      </c>
      <c r="E244" s="147" t="s">
        <v>221</v>
      </c>
      <c r="F244" s="148" t="s">
        <v>222</v>
      </c>
      <c r="G244" s="149" t="s">
        <v>204</v>
      </c>
      <c r="H244" s="150">
        <v>1.571</v>
      </c>
      <c r="I244" s="151"/>
      <c r="J244" s="151">
        <f>ROUND(I244*H244,2)</f>
        <v>0</v>
      </c>
      <c r="K244" s="148" t="s">
        <v>148</v>
      </c>
      <c r="L244" s="30"/>
      <c r="M244" s="152" t="s">
        <v>1</v>
      </c>
      <c r="N244" s="153" t="s">
        <v>44</v>
      </c>
      <c r="O244" s="154">
        <v>0.84399999999999997</v>
      </c>
      <c r="P244" s="154">
        <f>O244*H244</f>
        <v>1.3259239999999999</v>
      </c>
      <c r="Q244" s="154">
        <v>0</v>
      </c>
      <c r="R244" s="154">
        <f>Q244*H244</f>
        <v>0</v>
      </c>
      <c r="S244" s="154">
        <v>0</v>
      </c>
      <c r="T244" s="155">
        <f>S244*H244</f>
        <v>0</v>
      </c>
      <c r="U244" s="29"/>
      <c r="V244" s="29"/>
      <c r="W244" s="29"/>
      <c r="X244" s="29"/>
      <c r="Y244" s="29"/>
      <c r="Z244" s="29"/>
      <c r="AA244" s="29"/>
      <c r="AB244" s="29"/>
      <c r="AC244" s="29"/>
      <c r="AD244" s="29"/>
      <c r="AE244" s="29"/>
      <c r="AR244" s="156" t="s">
        <v>205</v>
      </c>
      <c r="AT244" s="156" t="s">
        <v>144</v>
      </c>
      <c r="AU244" s="156" t="s">
        <v>88</v>
      </c>
      <c r="AY244" s="17" t="s">
        <v>141</v>
      </c>
      <c r="BE244" s="157">
        <f>IF(N244="základní",J244,0)</f>
        <v>0</v>
      </c>
      <c r="BF244" s="157">
        <f>IF(N244="snížená",J244,0)</f>
        <v>0</v>
      </c>
      <c r="BG244" s="157">
        <f>IF(N244="zákl. přenesená",J244,0)</f>
        <v>0</v>
      </c>
      <c r="BH244" s="157">
        <f>IF(N244="sníž. přenesená",J244,0)</f>
        <v>0</v>
      </c>
      <c r="BI244" s="157">
        <f>IF(N244="nulová",J244,0)</f>
        <v>0</v>
      </c>
      <c r="BJ244" s="17" t="s">
        <v>86</v>
      </c>
      <c r="BK244" s="157">
        <f>ROUND(I244*H244,2)</f>
        <v>0</v>
      </c>
      <c r="BL244" s="17" t="s">
        <v>205</v>
      </c>
      <c r="BM244" s="156" t="s">
        <v>223</v>
      </c>
    </row>
    <row r="245" spans="1:65" s="14" customFormat="1" ht="11.25">
      <c r="B245" s="165"/>
      <c r="D245" s="159" t="s">
        <v>156</v>
      </c>
      <c r="E245" s="166" t="s">
        <v>1</v>
      </c>
      <c r="F245" s="167" t="s">
        <v>224</v>
      </c>
      <c r="H245" s="168">
        <v>1.571</v>
      </c>
      <c r="L245" s="165"/>
      <c r="M245" s="169"/>
      <c r="N245" s="170"/>
      <c r="O245" s="170"/>
      <c r="P245" s="170"/>
      <c r="Q245" s="170"/>
      <c r="R245" s="170"/>
      <c r="S245" s="170"/>
      <c r="T245" s="171"/>
      <c r="AT245" s="166" t="s">
        <v>156</v>
      </c>
      <c r="AU245" s="166" t="s">
        <v>88</v>
      </c>
      <c r="AV245" s="14" t="s">
        <v>88</v>
      </c>
      <c r="AW245" s="14" t="s">
        <v>34</v>
      </c>
      <c r="AX245" s="14" t="s">
        <v>86</v>
      </c>
      <c r="AY245" s="166" t="s">
        <v>141</v>
      </c>
    </row>
    <row r="246" spans="1:65" s="2" customFormat="1" ht="49.15" customHeight="1">
      <c r="A246" s="29"/>
      <c r="B246" s="145"/>
      <c r="C246" s="146">
        <v>47</v>
      </c>
      <c r="D246" s="146" t="s">
        <v>144</v>
      </c>
      <c r="E246" s="147" t="s">
        <v>226</v>
      </c>
      <c r="F246" s="148" t="s">
        <v>227</v>
      </c>
      <c r="G246" s="149" t="s">
        <v>228</v>
      </c>
      <c r="H246" s="150">
        <v>0.14000000000000001</v>
      </c>
      <c r="I246" s="151"/>
      <c r="J246" s="151">
        <f>ROUND(I246*H246,2)</f>
        <v>0</v>
      </c>
      <c r="K246" s="148" t="s">
        <v>148</v>
      </c>
      <c r="L246" s="30"/>
      <c r="M246" s="152" t="s">
        <v>1</v>
      </c>
      <c r="N246" s="153" t="s">
        <v>44</v>
      </c>
      <c r="O246" s="154">
        <v>1.9910000000000001</v>
      </c>
      <c r="P246" s="154">
        <f>O246*H246</f>
        <v>0.27874000000000004</v>
      </c>
      <c r="Q246" s="154">
        <v>0</v>
      </c>
      <c r="R246" s="154">
        <f>Q246*H246</f>
        <v>0</v>
      </c>
      <c r="S246" s="154">
        <v>0</v>
      </c>
      <c r="T246" s="155">
        <f>S246*H246</f>
        <v>0</v>
      </c>
      <c r="U246" s="29"/>
      <c r="V246" s="29"/>
      <c r="W246" s="29"/>
      <c r="X246" s="29"/>
      <c r="Y246" s="29"/>
      <c r="Z246" s="29"/>
      <c r="AA246" s="29"/>
      <c r="AB246" s="29"/>
      <c r="AC246" s="29"/>
      <c r="AD246" s="29"/>
      <c r="AE246" s="29"/>
      <c r="AR246" s="156" t="s">
        <v>205</v>
      </c>
      <c r="AT246" s="156" t="s">
        <v>144</v>
      </c>
      <c r="AU246" s="156" t="s">
        <v>88</v>
      </c>
      <c r="AY246" s="17" t="s">
        <v>141</v>
      </c>
      <c r="BE246" s="157">
        <f>IF(N246="základní",J246,0)</f>
        <v>0</v>
      </c>
      <c r="BF246" s="157">
        <f>IF(N246="snížená",J246,0)</f>
        <v>0</v>
      </c>
      <c r="BG246" s="157">
        <f>IF(N246="zákl. přenesená",J246,0)</f>
        <v>0</v>
      </c>
      <c r="BH246" s="157">
        <f>IF(N246="sníž. přenesená",J246,0)</f>
        <v>0</v>
      </c>
      <c r="BI246" s="157">
        <f>IF(N246="nulová",J246,0)</f>
        <v>0</v>
      </c>
      <c r="BJ246" s="17" t="s">
        <v>86</v>
      </c>
      <c r="BK246" s="157">
        <f>ROUND(I246*H246,2)</f>
        <v>0</v>
      </c>
      <c r="BL246" s="17" t="s">
        <v>205</v>
      </c>
      <c r="BM246" s="156" t="s">
        <v>229</v>
      </c>
    </row>
    <row r="247" spans="1:65" s="12" customFormat="1" ht="25.9" customHeight="1">
      <c r="B247" s="133"/>
      <c r="D247" s="134" t="s">
        <v>78</v>
      </c>
      <c r="E247" s="135" t="s">
        <v>230</v>
      </c>
      <c r="F247" s="135" t="s">
        <v>231</v>
      </c>
      <c r="J247" s="136">
        <f>SUM(J248:J320)</f>
        <v>0</v>
      </c>
      <c r="L247" s="133"/>
      <c r="M247" s="137"/>
      <c r="N247" s="138"/>
      <c r="O247" s="138"/>
      <c r="P247" s="139">
        <f>SUM(P248:P320)</f>
        <v>0</v>
      </c>
      <c r="Q247" s="138"/>
      <c r="R247" s="139">
        <f>SUM(R248:R320)</f>
        <v>0</v>
      </c>
      <c r="S247" s="138"/>
      <c r="T247" s="140">
        <f>SUM(T248:T320)</f>
        <v>0</v>
      </c>
      <c r="AR247" s="134" t="s">
        <v>149</v>
      </c>
      <c r="AT247" s="141" t="s">
        <v>78</v>
      </c>
      <c r="AU247" s="141" t="s">
        <v>79</v>
      </c>
      <c r="AY247" s="134" t="s">
        <v>141</v>
      </c>
      <c r="BK247" s="142">
        <f>SUM(BK248:BK320)</f>
        <v>0</v>
      </c>
    </row>
    <row r="248" spans="1:65" s="2" customFormat="1" ht="14.45" customHeight="1">
      <c r="A248" s="29"/>
      <c r="B248" s="145"/>
      <c r="C248" s="146">
        <v>48</v>
      </c>
      <c r="D248" s="146" t="s">
        <v>144</v>
      </c>
      <c r="E248" s="147" t="s">
        <v>232</v>
      </c>
      <c r="F248" s="148" t="s">
        <v>233</v>
      </c>
      <c r="G248" s="149" t="s">
        <v>234</v>
      </c>
      <c r="H248" s="150">
        <v>20</v>
      </c>
      <c r="I248" s="151"/>
      <c r="J248" s="151">
        <f>ROUND(I248*H248,2)</f>
        <v>0</v>
      </c>
      <c r="K248" s="148" t="s">
        <v>1</v>
      </c>
      <c r="L248" s="30"/>
      <c r="M248" s="152" t="s">
        <v>1</v>
      </c>
      <c r="N248" s="153" t="s">
        <v>44</v>
      </c>
      <c r="O248" s="154">
        <v>0</v>
      </c>
      <c r="P248" s="154">
        <f>O248*H248</f>
        <v>0</v>
      </c>
      <c r="Q248" s="154">
        <v>0</v>
      </c>
      <c r="R248" s="154">
        <f>Q248*H248</f>
        <v>0</v>
      </c>
      <c r="S248" s="154">
        <v>0</v>
      </c>
      <c r="T248" s="155">
        <f>S248*H248</f>
        <v>0</v>
      </c>
      <c r="U248" s="29"/>
      <c r="V248" s="29"/>
      <c r="W248" s="29"/>
      <c r="X248" s="29"/>
      <c r="Y248" s="29"/>
      <c r="Z248" s="29"/>
      <c r="AA248" s="29"/>
      <c r="AB248" s="29"/>
      <c r="AC248" s="29"/>
      <c r="AD248" s="29"/>
      <c r="AE248" s="29"/>
      <c r="AR248" s="156" t="s">
        <v>205</v>
      </c>
      <c r="AT248" s="156" t="s">
        <v>144</v>
      </c>
      <c r="AU248" s="156" t="s">
        <v>86</v>
      </c>
      <c r="AY248" s="17" t="s">
        <v>141</v>
      </c>
      <c r="BE248" s="157">
        <f>IF(N248="základní",J248,0)</f>
        <v>0</v>
      </c>
      <c r="BF248" s="157">
        <f>IF(N248="snížená",J248,0)</f>
        <v>0</v>
      </c>
      <c r="BG248" s="157">
        <f>IF(N248="zákl. přenesená",J248,0)</f>
        <v>0</v>
      </c>
      <c r="BH248" s="157">
        <f>IF(N248="sníž. přenesená",J248,0)</f>
        <v>0</v>
      </c>
      <c r="BI248" s="157">
        <f>IF(N248="nulová",J248,0)</f>
        <v>0</v>
      </c>
      <c r="BJ248" s="17" t="s">
        <v>86</v>
      </c>
      <c r="BK248" s="157">
        <f>ROUND(I248*H248,2)</f>
        <v>0</v>
      </c>
      <c r="BL248" s="17" t="s">
        <v>205</v>
      </c>
      <c r="BM248" s="156" t="s">
        <v>235</v>
      </c>
    </row>
    <row r="249" spans="1:65" s="2" customFormat="1" ht="14.45" customHeight="1">
      <c r="A249" s="29"/>
      <c r="B249" s="145"/>
      <c r="C249" s="146">
        <v>49</v>
      </c>
      <c r="D249" s="146" t="s">
        <v>144</v>
      </c>
      <c r="E249" s="147" t="s">
        <v>236</v>
      </c>
      <c r="F249" s="148" t="s">
        <v>237</v>
      </c>
      <c r="G249" s="149" t="s">
        <v>238</v>
      </c>
      <c r="H249" s="150">
        <v>17</v>
      </c>
      <c r="I249" s="151"/>
      <c r="J249" s="151">
        <f>ROUND(I249*H249,2)</f>
        <v>0</v>
      </c>
      <c r="K249" s="148" t="s">
        <v>1</v>
      </c>
      <c r="L249" s="30"/>
      <c r="M249" s="152" t="s">
        <v>1</v>
      </c>
      <c r="N249" s="153" t="s">
        <v>44</v>
      </c>
      <c r="O249" s="154">
        <v>0</v>
      </c>
      <c r="P249" s="154">
        <f>O249*H249</f>
        <v>0</v>
      </c>
      <c r="Q249" s="154">
        <v>0</v>
      </c>
      <c r="R249" s="154">
        <f>Q249*H249</f>
        <v>0</v>
      </c>
      <c r="S249" s="154">
        <v>0</v>
      </c>
      <c r="T249" s="155">
        <f>S249*H249</f>
        <v>0</v>
      </c>
      <c r="U249" s="29"/>
      <c r="V249" s="29"/>
      <c r="W249" s="29"/>
      <c r="X249" s="29"/>
      <c r="Y249" s="29"/>
      <c r="Z249" s="29"/>
      <c r="AA249" s="29"/>
      <c r="AB249" s="29"/>
      <c r="AC249" s="29"/>
      <c r="AD249" s="29"/>
      <c r="AE249" s="29"/>
      <c r="AR249" s="156" t="s">
        <v>205</v>
      </c>
      <c r="AT249" s="156" t="s">
        <v>144</v>
      </c>
      <c r="AU249" s="156" t="s">
        <v>86</v>
      </c>
      <c r="AY249" s="17" t="s">
        <v>141</v>
      </c>
      <c r="BE249" s="157">
        <f>IF(N249="základní",J249,0)</f>
        <v>0</v>
      </c>
      <c r="BF249" s="157">
        <f>IF(N249="snížená",J249,0)</f>
        <v>0</v>
      </c>
      <c r="BG249" s="157">
        <f>IF(N249="zákl. přenesená",J249,0)</f>
        <v>0</v>
      </c>
      <c r="BH249" s="157">
        <f>IF(N249="sníž. přenesená",J249,0)</f>
        <v>0</v>
      </c>
      <c r="BI249" s="157">
        <f>IF(N249="nulová",J249,0)</f>
        <v>0</v>
      </c>
      <c r="BJ249" s="17" t="s">
        <v>86</v>
      </c>
      <c r="BK249" s="157">
        <f>ROUND(I249*H249,2)</f>
        <v>0</v>
      </c>
      <c r="BL249" s="17" t="s">
        <v>205</v>
      </c>
      <c r="BM249" s="156" t="s">
        <v>239</v>
      </c>
    </row>
    <row r="250" spans="1:65" s="13" customFormat="1" ht="11.25">
      <c r="B250" s="158"/>
      <c r="D250" s="159" t="s">
        <v>156</v>
      </c>
      <c r="E250" s="160" t="s">
        <v>1</v>
      </c>
      <c r="F250" s="161" t="s">
        <v>240</v>
      </c>
      <c r="H250" s="160" t="s">
        <v>1</v>
      </c>
      <c r="L250" s="158"/>
      <c r="M250" s="162"/>
      <c r="N250" s="163"/>
      <c r="O250" s="163"/>
      <c r="P250" s="163"/>
      <c r="Q250" s="163"/>
      <c r="R250" s="163"/>
      <c r="S250" s="163"/>
      <c r="T250" s="164"/>
      <c r="AT250" s="160" t="s">
        <v>156</v>
      </c>
      <c r="AU250" s="160" t="s">
        <v>86</v>
      </c>
      <c r="AV250" s="13" t="s">
        <v>86</v>
      </c>
      <c r="AW250" s="13" t="s">
        <v>34</v>
      </c>
      <c r="AX250" s="13" t="s">
        <v>79</v>
      </c>
      <c r="AY250" s="160" t="s">
        <v>141</v>
      </c>
    </row>
    <row r="251" spans="1:65" s="13" customFormat="1" ht="22.5">
      <c r="B251" s="158"/>
      <c r="D251" s="159" t="s">
        <v>156</v>
      </c>
      <c r="E251" s="160" t="s">
        <v>1</v>
      </c>
      <c r="F251" s="161" t="s">
        <v>241</v>
      </c>
      <c r="H251" s="160" t="s">
        <v>1</v>
      </c>
      <c r="L251" s="158"/>
      <c r="M251" s="162"/>
      <c r="N251" s="163"/>
      <c r="O251" s="163"/>
      <c r="P251" s="163"/>
      <c r="Q251" s="163"/>
      <c r="R251" s="163"/>
      <c r="S251" s="163"/>
      <c r="T251" s="164"/>
      <c r="AT251" s="160" t="s">
        <v>156</v>
      </c>
      <c r="AU251" s="160" t="s">
        <v>86</v>
      </c>
      <c r="AV251" s="13" t="s">
        <v>86</v>
      </c>
      <c r="AW251" s="13" t="s">
        <v>34</v>
      </c>
      <c r="AX251" s="13" t="s">
        <v>79</v>
      </c>
      <c r="AY251" s="160" t="s">
        <v>141</v>
      </c>
    </row>
    <row r="252" spans="1:65" s="13" customFormat="1" ht="11.25">
      <c r="B252" s="158"/>
      <c r="D252" s="159" t="s">
        <v>156</v>
      </c>
      <c r="E252" s="160" t="s">
        <v>1</v>
      </c>
      <c r="F252" s="161" t="s">
        <v>242</v>
      </c>
      <c r="H252" s="160" t="s">
        <v>1</v>
      </c>
      <c r="L252" s="158"/>
      <c r="M252" s="162"/>
      <c r="N252" s="163"/>
      <c r="O252" s="163"/>
      <c r="P252" s="163"/>
      <c r="Q252" s="163"/>
      <c r="R252" s="163"/>
      <c r="S252" s="163"/>
      <c r="T252" s="164"/>
      <c r="AT252" s="160" t="s">
        <v>156</v>
      </c>
      <c r="AU252" s="160" t="s">
        <v>86</v>
      </c>
      <c r="AV252" s="13" t="s">
        <v>86</v>
      </c>
      <c r="AW252" s="13" t="s">
        <v>34</v>
      </c>
      <c r="AX252" s="13" t="s">
        <v>79</v>
      </c>
      <c r="AY252" s="160" t="s">
        <v>141</v>
      </c>
    </row>
    <row r="253" spans="1:65" s="13" customFormat="1" ht="11.25">
      <c r="B253" s="158"/>
      <c r="D253" s="159" t="s">
        <v>156</v>
      </c>
      <c r="E253" s="160" t="s">
        <v>1</v>
      </c>
      <c r="F253" s="161" t="s">
        <v>243</v>
      </c>
      <c r="H253" s="160" t="s">
        <v>1</v>
      </c>
      <c r="L253" s="158"/>
      <c r="M253" s="162"/>
      <c r="N253" s="163"/>
      <c r="O253" s="163"/>
      <c r="P253" s="163"/>
      <c r="Q253" s="163"/>
      <c r="R253" s="163"/>
      <c r="S253" s="163"/>
      <c r="T253" s="164"/>
      <c r="AT253" s="160" t="s">
        <v>156</v>
      </c>
      <c r="AU253" s="160" t="s">
        <v>86</v>
      </c>
      <c r="AV253" s="13" t="s">
        <v>86</v>
      </c>
      <c r="AW253" s="13" t="s">
        <v>34</v>
      </c>
      <c r="AX253" s="13" t="s">
        <v>79</v>
      </c>
      <c r="AY253" s="160" t="s">
        <v>141</v>
      </c>
    </row>
    <row r="254" spans="1:65" s="14" customFormat="1" ht="11.25">
      <c r="B254" s="165"/>
      <c r="D254" s="159" t="s">
        <v>156</v>
      </c>
      <c r="E254" s="166" t="s">
        <v>1</v>
      </c>
      <c r="F254" s="167" t="s">
        <v>176</v>
      </c>
      <c r="H254" s="168">
        <v>17</v>
      </c>
      <c r="L254" s="165"/>
      <c r="M254" s="169"/>
      <c r="N254" s="170"/>
      <c r="O254" s="170"/>
      <c r="P254" s="170"/>
      <c r="Q254" s="170"/>
      <c r="R254" s="170"/>
      <c r="S254" s="170"/>
      <c r="T254" s="171"/>
      <c r="AT254" s="166" t="s">
        <v>156</v>
      </c>
      <c r="AU254" s="166" t="s">
        <v>86</v>
      </c>
      <c r="AV254" s="14" t="s">
        <v>88</v>
      </c>
      <c r="AW254" s="14" t="s">
        <v>34</v>
      </c>
      <c r="AX254" s="14" t="s">
        <v>86</v>
      </c>
      <c r="AY254" s="166" t="s">
        <v>141</v>
      </c>
    </row>
    <row r="255" spans="1:65" s="2" customFormat="1" ht="14.45" customHeight="1">
      <c r="A255" s="29"/>
      <c r="B255" s="145"/>
      <c r="C255" s="146">
        <v>50</v>
      </c>
      <c r="D255" s="146" t="s">
        <v>144</v>
      </c>
      <c r="E255" s="147" t="s">
        <v>244</v>
      </c>
      <c r="F255" s="148" t="s">
        <v>245</v>
      </c>
      <c r="G255" s="149" t="s">
        <v>238</v>
      </c>
      <c r="H255" s="150">
        <v>1</v>
      </c>
      <c r="I255" s="151"/>
      <c r="J255" s="151">
        <f>ROUND(I255*H255,2)</f>
        <v>0</v>
      </c>
      <c r="K255" s="148" t="s">
        <v>1</v>
      </c>
      <c r="L255" s="30"/>
      <c r="M255" s="152" t="s">
        <v>1</v>
      </c>
      <c r="N255" s="153" t="s">
        <v>44</v>
      </c>
      <c r="O255" s="154">
        <v>0</v>
      </c>
      <c r="P255" s="154">
        <f>O255*H255</f>
        <v>0</v>
      </c>
      <c r="Q255" s="154">
        <v>0</v>
      </c>
      <c r="R255" s="154">
        <f>Q255*H255</f>
        <v>0</v>
      </c>
      <c r="S255" s="154">
        <v>0</v>
      </c>
      <c r="T255" s="155">
        <f>S255*H255</f>
        <v>0</v>
      </c>
      <c r="U255" s="29"/>
      <c r="V255" s="29"/>
      <c r="W255" s="29"/>
      <c r="X255" s="29"/>
      <c r="Y255" s="29"/>
      <c r="Z255" s="29"/>
      <c r="AA255" s="29"/>
      <c r="AB255" s="29"/>
      <c r="AC255" s="29"/>
      <c r="AD255" s="29"/>
      <c r="AE255" s="29"/>
      <c r="AR255" s="156" t="s">
        <v>205</v>
      </c>
      <c r="AT255" s="156" t="s">
        <v>144</v>
      </c>
      <c r="AU255" s="156" t="s">
        <v>86</v>
      </c>
      <c r="AY255" s="17" t="s">
        <v>141</v>
      </c>
      <c r="BE255" s="157">
        <f>IF(N255="základní",J255,0)</f>
        <v>0</v>
      </c>
      <c r="BF255" s="157">
        <f>IF(N255="snížená",J255,0)</f>
        <v>0</v>
      </c>
      <c r="BG255" s="157">
        <f>IF(N255="zákl. přenesená",J255,0)</f>
        <v>0</v>
      </c>
      <c r="BH255" s="157">
        <f>IF(N255="sníž. přenesená",J255,0)</f>
        <v>0</v>
      </c>
      <c r="BI255" s="157">
        <f>IF(N255="nulová",J255,0)</f>
        <v>0</v>
      </c>
      <c r="BJ255" s="17" t="s">
        <v>86</v>
      </c>
      <c r="BK255" s="157">
        <f>ROUND(I255*H255,2)</f>
        <v>0</v>
      </c>
      <c r="BL255" s="17" t="s">
        <v>205</v>
      </c>
      <c r="BM255" s="156" t="s">
        <v>246</v>
      </c>
    </row>
    <row r="256" spans="1:65" s="13" customFormat="1" ht="11.25">
      <c r="B256" s="158"/>
      <c r="D256" s="159" t="s">
        <v>156</v>
      </c>
      <c r="E256" s="160" t="s">
        <v>1</v>
      </c>
      <c r="F256" s="161" t="s">
        <v>168</v>
      </c>
      <c r="H256" s="160" t="s">
        <v>1</v>
      </c>
      <c r="L256" s="158"/>
      <c r="M256" s="162"/>
      <c r="N256" s="163"/>
      <c r="O256" s="163"/>
      <c r="P256" s="163"/>
      <c r="Q256" s="163"/>
      <c r="R256" s="163"/>
      <c r="S256" s="163"/>
      <c r="T256" s="164"/>
      <c r="AT256" s="160" t="s">
        <v>156</v>
      </c>
      <c r="AU256" s="160" t="s">
        <v>86</v>
      </c>
      <c r="AV256" s="13" t="s">
        <v>86</v>
      </c>
      <c r="AW256" s="13" t="s">
        <v>34</v>
      </c>
      <c r="AX256" s="13" t="s">
        <v>79</v>
      </c>
      <c r="AY256" s="160" t="s">
        <v>141</v>
      </c>
    </row>
    <row r="257" spans="1:65" s="13" customFormat="1" ht="11.25">
      <c r="B257" s="158"/>
      <c r="D257" s="159" t="s">
        <v>156</v>
      </c>
      <c r="E257" s="160" t="s">
        <v>1</v>
      </c>
      <c r="F257" s="161" t="s">
        <v>247</v>
      </c>
      <c r="H257" s="160" t="s">
        <v>1</v>
      </c>
      <c r="L257" s="158"/>
      <c r="M257" s="162"/>
      <c r="N257" s="163"/>
      <c r="O257" s="163"/>
      <c r="P257" s="163"/>
      <c r="Q257" s="163"/>
      <c r="R257" s="163"/>
      <c r="S257" s="163"/>
      <c r="T257" s="164"/>
      <c r="AT257" s="160" t="s">
        <v>156</v>
      </c>
      <c r="AU257" s="160" t="s">
        <v>86</v>
      </c>
      <c r="AV257" s="13" t="s">
        <v>86</v>
      </c>
      <c r="AW257" s="13" t="s">
        <v>34</v>
      </c>
      <c r="AX257" s="13" t="s">
        <v>79</v>
      </c>
      <c r="AY257" s="160" t="s">
        <v>141</v>
      </c>
    </row>
    <row r="258" spans="1:65" s="13" customFormat="1" ht="22.5">
      <c r="B258" s="158"/>
      <c r="D258" s="159" t="s">
        <v>156</v>
      </c>
      <c r="E258" s="160" t="s">
        <v>1</v>
      </c>
      <c r="F258" s="161" t="s">
        <v>248</v>
      </c>
      <c r="H258" s="160" t="s">
        <v>1</v>
      </c>
      <c r="L258" s="158"/>
      <c r="M258" s="162"/>
      <c r="N258" s="163"/>
      <c r="O258" s="163"/>
      <c r="P258" s="163"/>
      <c r="Q258" s="163"/>
      <c r="R258" s="163"/>
      <c r="S258" s="163"/>
      <c r="T258" s="164"/>
      <c r="AT258" s="160" t="s">
        <v>156</v>
      </c>
      <c r="AU258" s="160" t="s">
        <v>86</v>
      </c>
      <c r="AV258" s="13" t="s">
        <v>86</v>
      </c>
      <c r="AW258" s="13" t="s">
        <v>34</v>
      </c>
      <c r="AX258" s="13" t="s">
        <v>79</v>
      </c>
      <c r="AY258" s="160" t="s">
        <v>141</v>
      </c>
    </row>
    <row r="259" spans="1:65" s="13" customFormat="1" ht="11.25">
      <c r="B259" s="158"/>
      <c r="D259" s="159" t="s">
        <v>156</v>
      </c>
      <c r="E259" s="160" t="s">
        <v>1</v>
      </c>
      <c r="F259" s="161" t="s">
        <v>249</v>
      </c>
      <c r="H259" s="160" t="s">
        <v>1</v>
      </c>
      <c r="L259" s="158"/>
      <c r="M259" s="162"/>
      <c r="N259" s="163"/>
      <c r="O259" s="163"/>
      <c r="P259" s="163"/>
      <c r="Q259" s="163"/>
      <c r="R259" s="163"/>
      <c r="S259" s="163"/>
      <c r="T259" s="164"/>
      <c r="AT259" s="160" t="s">
        <v>156</v>
      </c>
      <c r="AU259" s="160" t="s">
        <v>86</v>
      </c>
      <c r="AV259" s="13" t="s">
        <v>86</v>
      </c>
      <c r="AW259" s="13" t="s">
        <v>34</v>
      </c>
      <c r="AX259" s="13" t="s">
        <v>79</v>
      </c>
      <c r="AY259" s="160" t="s">
        <v>141</v>
      </c>
    </row>
    <row r="260" spans="1:65" s="13" customFormat="1" ht="11.25">
      <c r="B260" s="158"/>
      <c r="D260" s="159" t="s">
        <v>156</v>
      </c>
      <c r="E260" s="160" t="s">
        <v>1</v>
      </c>
      <c r="F260" s="161" t="s">
        <v>250</v>
      </c>
      <c r="H260" s="160" t="s">
        <v>1</v>
      </c>
      <c r="L260" s="158"/>
      <c r="M260" s="162"/>
      <c r="N260" s="163"/>
      <c r="O260" s="163"/>
      <c r="P260" s="163"/>
      <c r="Q260" s="163"/>
      <c r="R260" s="163"/>
      <c r="S260" s="163"/>
      <c r="T260" s="164"/>
      <c r="AT260" s="160" t="s">
        <v>156</v>
      </c>
      <c r="AU260" s="160" t="s">
        <v>86</v>
      </c>
      <c r="AV260" s="13" t="s">
        <v>86</v>
      </c>
      <c r="AW260" s="13" t="s">
        <v>34</v>
      </c>
      <c r="AX260" s="13" t="s">
        <v>79</v>
      </c>
      <c r="AY260" s="160" t="s">
        <v>141</v>
      </c>
    </row>
    <row r="261" spans="1:65" s="13" customFormat="1" ht="11.25">
      <c r="B261" s="158"/>
      <c r="D261" s="159" t="s">
        <v>156</v>
      </c>
      <c r="E261" s="160" t="s">
        <v>1</v>
      </c>
      <c r="F261" s="161" t="s">
        <v>251</v>
      </c>
      <c r="H261" s="160" t="s">
        <v>1</v>
      </c>
      <c r="L261" s="158"/>
      <c r="M261" s="162"/>
      <c r="N261" s="163"/>
      <c r="O261" s="163"/>
      <c r="P261" s="163"/>
      <c r="Q261" s="163"/>
      <c r="R261" s="163"/>
      <c r="S261" s="163"/>
      <c r="T261" s="164"/>
      <c r="AT261" s="160" t="s">
        <v>156</v>
      </c>
      <c r="AU261" s="160" t="s">
        <v>86</v>
      </c>
      <c r="AV261" s="13" t="s">
        <v>86</v>
      </c>
      <c r="AW261" s="13" t="s">
        <v>34</v>
      </c>
      <c r="AX261" s="13" t="s">
        <v>79</v>
      </c>
      <c r="AY261" s="160" t="s">
        <v>141</v>
      </c>
    </row>
    <row r="262" spans="1:65" s="13" customFormat="1" ht="11.25">
      <c r="B262" s="158"/>
      <c r="D262" s="159" t="s">
        <v>156</v>
      </c>
      <c r="E262" s="160" t="s">
        <v>1</v>
      </c>
      <c r="F262" s="161" t="s">
        <v>252</v>
      </c>
      <c r="H262" s="160" t="s">
        <v>1</v>
      </c>
      <c r="L262" s="158"/>
      <c r="M262" s="162"/>
      <c r="N262" s="163"/>
      <c r="O262" s="163"/>
      <c r="P262" s="163"/>
      <c r="Q262" s="163"/>
      <c r="R262" s="163"/>
      <c r="S262" s="163"/>
      <c r="T262" s="164"/>
      <c r="AT262" s="160" t="s">
        <v>156</v>
      </c>
      <c r="AU262" s="160" t="s">
        <v>86</v>
      </c>
      <c r="AV262" s="13" t="s">
        <v>86</v>
      </c>
      <c r="AW262" s="13" t="s">
        <v>34</v>
      </c>
      <c r="AX262" s="13" t="s">
        <v>79</v>
      </c>
      <c r="AY262" s="160" t="s">
        <v>141</v>
      </c>
    </row>
    <row r="263" spans="1:65" s="13" customFormat="1" ht="22.5">
      <c r="B263" s="158"/>
      <c r="D263" s="159" t="s">
        <v>156</v>
      </c>
      <c r="E263" s="160" t="s">
        <v>1</v>
      </c>
      <c r="F263" s="161" t="s">
        <v>253</v>
      </c>
      <c r="H263" s="160" t="s">
        <v>1</v>
      </c>
      <c r="L263" s="158"/>
      <c r="M263" s="162"/>
      <c r="N263" s="163"/>
      <c r="O263" s="163"/>
      <c r="P263" s="163"/>
      <c r="Q263" s="163"/>
      <c r="R263" s="163"/>
      <c r="S263" s="163"/>
      <c r="T263" s="164"/>
      <c r="AT263" s="160" t="s">
        <v>156</v>
      </c>
      <c r="AU263" s="160" t="s">
        <v>86</v>
      </c>
      <c r="AV263" s="13" t="s">
        <v>86</v>
      </c>
      <c r="AW263" s="13" t="s">
        <v>34</v>
      </c>
      <c r="AX263" s="13" t="s">
        <v>79</v>
      </c>
      <c r="AY263" s="160" t="s">
        <v>141</v>
      </c>
    </row>
    <row r="264" spans="1:65" s="13" customFormat="1" ht="22.5">
      <c r="B264" s="158"/>
      <c r="D264" s="159" t="s">
        <v>156</v>
      </c>
      <c r="E264" s="160" t="s">
        <v>1</v>
      </c>
      <c r="F264" s="161" t="s">
        <v>254</v>
      </c>
      <c r="H264" s="160" t="s">
        <v>1</v>
      </c>
      <c r="L264" s="158"/>
      <c r="M264" s="162"/>
      <c r="N264" s="163"/>
      <c r="O264" s="163"/>
      <c r="P264" s="163"/>
      <c r="Q264" s="163"/>
      <c r="R264" s="163"/>
      <c r="S264" s="163"/>
      <c r="T264" s="164"/>
      <c r="AT264" s="160" t="s">
        <v>156</v>
      </c>
      <c r="AU264" s="160" t="s">
        <v>86</v>
      </c>
      <c r="AV264" s="13" t="s">
        <v>86</v>
      </c>
      <c r="AW264" s="13" t="s">
        <v>34</v>
      </c>
      <c r="AX264" s="13" t="s">
        <v>79</v>
      </c>
      <c r="AY264" s="160" t="s">
        <v>141</v>
      </c>
    </row>
    <row r="265" spans="1:65" s="13" customFormat="1" ht="11.25">
      <c r="B265" s="158"/>
      <c r="D265" s="159" t="s">
        <v>156</v>
      </c>
      <c r="E265" s="160" t="s">
        <v>1</v>
      </c>
      <c r="F265" s="161" t="s">
        <v>255</v>
      </c>
      <c r="H265" s="160" t="s">
        <v>1</v>
      </c>
      <c r="L265" s="158"/>
      <c r="M265" s="162"/>
      <c r="N265" s="163"/>
      <c r="O265" s="163"/>
      <c r="P265" s="163"/>
      <c r="Q265" s="163"/>
      <c r="R265" s="163"/>
      <c r="S265" s="163"/>
      <c r="T265" s="164"/>
      <c r="AT265" s="160" t="s">
        <v>156</v>
      </c>
      <c r="AU265" s="160" t="s">
        <v>86</v>
      </c>
      <c r="AV265" s="13" t="s">
        <v>86</v>
      </c>
      <c r="AW265" s="13" t="s">
        <v>34</v>
      </c>
      <c r="AX265" s="13" t="s">
        <v>79</v>
      </c>
      <c r="AY265" s="160" t="s">
        <v>141</v>
      </c>
    </row>
    <row r="266" spans="1:65" s="13" customFormat="1" ht="22.5">
      <c r="B266" s="158"/>
      <c r="D266" s="159" t="s">
        <v>156</v>
      </c>
      <c r="E266" s="160" t="s">
        <v>1</v>
      </c>
      <c r="F266" s="161" t="s">
        <v>256</v>
      </c>
      <c r="H266" s="160" t="s">
        <v>1</v>
      </c>
      <c r="L266" s="158"/>
      <c r="M266" s="162"/>
      <c r="N266" s="163"/>
      <c r="O266" s="163"/>
      <c r="P266" s="163"/>
      <c r="Q266" s="163"/>
      <c r="R266" s="163"/>
      <c r="S266" s="163"/>
      <c r="T266" s="164"/>
      <c r="AT266" s="160" t="s">
        <v>156</v>
      </c>
      <c r="AU266" s="160" t="s">
        <v>86</v>
      </c>
      <c r="AV266" s="13" t="s">
        <v>86</v>
      </c>
      <c r="AW266" s="13" t="s">
        <v>34</v>
      </c>
      <c r="AX266" s="13" t="s">
        <v>79</v>
      </c>
      <c r="AY266" s="160" t="s">
        <v>141</v>
      </c>
    </row>
    <row r="267" spans="1:65" s="13" customFormat="1" ht="11.25">
      <c r="B267" s="158"/>
      <c r="D267" s="159" t="s">
        <v>156</v>
      </c>
      <c r="E267" s="160" t="s">
        <v>1</v>
      </c>
      <c r="F267" s="161" t="s">
        <v>257</v>
      </c>
      <c r="H267" s="160" t="s">
        <v>1</v>
      </c>
      <c r="L267" s="158"/>
      <c r="M267" s="162"/>
      <c r="N267" s="163"/>
      <c r="O267" s="163"/>
      <c r="P267" s="163"/>
      <c r="Q267" s="163"/>
      <c r="R267" s="163"/>
      <c r="S267" s="163"/>
      <c r="T267" s="164"/>
      <c r="AT267" s="160" t="s">
        <v>156</v>
      </c>
      <c r="AU267" s="160" t="s">
        <v>86</v>
      </c>
      <c r="AV267" s="13" t="s">
        <v>86</v>
      </c>
      <c r="AW267" s="13" t="s">
        <v>34</v>
      </c>
      <c r="AX267" s="13" t="s">
        <v>79</v>
      </c>
      <c r="AY267" s="160" t="s">
        <v>141</v>
      </c>
    </row>
    <row r="268" spans="1:65" s="13" customFormat="1" ht="22.5">
      <c r="B268" s="158"/>
      <c r="D268" s="159" t="s">
        <v>156</v>
      </c>
      <c r="E268" s="160" t="s">
        <v>1</v>
      </c>
      <c r="F268" s="161" t="s">
        <v>258</v>
      </c>
      <c r="H268" s="160" t="s">
        <v>1</v>
      </c>
      <c r="L268" s="158"/>
      <c r="M268" s="162"/>
      <c r="N268" s="163"/>
      <c r="O268" s="163"/>
      <c r="P268" s="163"/>
      <c r="Q268" s="163"/>
      <c r="R268" s="163"/>
      <c r="S268" s="163"/>
      <c r="T268" s="164"/>
      <c r="AT268" s="160" t="s">
        <v>156</v>
      </c>
      <c r="AU268" s="160" t="s">
        <v>86</v>
      </c>
      <c r="AV268" s="13" t="s">
        <v>86</v>
      </c>
      <c r="AW268" s="13" t="s">
        <v>34</v>
      </c>
      <c r="AX268" s="13" t="s">
        <v>79</v>
      </c>
      <c r="AY268" s="160" t="s">
        <v>141</v>
      </c>
    </row>
    <row r="269" spans="1:65" s="13" customFormat="1" ht="11.25">
      <c r="B269" s="158"/>
      <c r="D269" s="159" t="s">
        <v>156</v>
      </c>
      <c r="E269" s="160" t="s">
        <v>1</v>
      </c>
      <c r="F269" s="161" t="s">
        <v>259</v>
      </c>
      <c r="H269" s="160" t="s">
        <v>1</v>
      </c>
      <c r="L269" s="158"/>
      <c r="M269" s="162"/>
      <c r="N269" s="163"/>
      <c r="O269" s="163"/>
      <c r="P269" s="163"/>
      <c r="Q269" s="163"/>
      <c r="R269" s="163"/>
      <c r="S269" s="163"/>
      <c r="T269" s="164"/>
      <c r="AT269" s="160" t="s">
        <v>156</v>
      </c>
      <c r="AU269" s="160" t="s">
        <v>86</v>
      </c>
      <c r="AV269" s="13" t="s">
        <v>86</v>
      </c>
      <c r="AW269" s="13" t="s">
        <v>34</v>
      </c>
      <c r="AX269" s="13" t="s">
        <v>79</v>
      </c>
      <c r="AY269" s="160" t="s">
        <v>141</v>
      </c>
    </row>
    <row r="270" spans="1:65" s="14" customFormat="1" ht="11.25">
      <c r="B270" s="165"/>
      <c r="D270" s="159" t="s">
        <v>156</v>
      </c>
      <c r="E270" s="166" t="s">
        <v>1</v>
      </c>
      <c r="F270" s="167" t="s">
        <v>86</v>
      </c>
      <c r="H270" s="168">
        <v>1</v>
      </c>
      <c r="L270" s="165"/>
      <c r="M270" s="169"/>
      <c r="N270" s="170"/>
      <c r="O270" s="170"/>
      <c r="P270" s="170"/>
      <c r="Q270" s="170"/>
      <c r="R270" s="170"/>
      <c r="S270" s="170"/>
      <c r="T270" s="171"/>
      <c r="AT270" s="166" t="s">
        <v>156</v>
      </c>
      <c r="AU270" s="166" t="s">
        <v>86</v>
      </c>
      <c r="AV270" s="14" t="s">
        <v>88</v>
      </c>
      <c r="AW270" s="14" t="s">
        <v>34</v>
      </c>
      <c r="AX270" s="14" t="s">
        <v>86</v>
      </c>
      <c r="AY270" s="166" t="s">
        <v>141</v>
      </c>
    </row>
    <row r="271" spans="1:65" s="2" customFormat="1" ht="24.2" customHeight="1">
      <c r="A271" s="29"/>
      <c r="B271" s="145"/>
      <c r="C271" s="146">
        <v>51</v>
      </c>
      <c r="D271" s="146" t="s">
        <v>144</v>
      </c>
      <c r="E271" s="147" t="s">
        <v>261</v>
      </c>
      <c r="F271" s="148" t="s">
        <v>262</v>
      </c>
      <c r="G271" s="149" t="s">
        <v>204</v>
      </c>
      <c r="H271" s="150">
        <v>14</v>
      </c>
      <c r="I271" s="151"/>
      <c r="J271" s="151">
        <f>ROUND(I271*H271,2)</f>
        <v>0</v>
      </c>
      <c r="K271" s="148" t="s">
        <v>1</v>
      </c>
      <c r="L271" s="30"/>
      <c r="M271" s="152" t="s">
        <v>1</v>
      </c>
      <c r="N271" s="153" t="s">
        <v>44</v>
      </c>
      <c r="O271" s="154">
        <v>0</v>
      </c>
      <c r="P271" s="154">
        <f>O271*H271</f>
        <v>0</v>
      </c>
      <c r="Q271" s="154">
        <v>0</v>
      </c>
      <c r="R271" s="154">
        <f>Q271*H271</f>
        <v>0</v>
      </c>
      <c r="S271" s="154">
        <v>0</v>
      </c>
      <c r="T271" s="155">
        <f>S271*H271</f>
        <v>0</v>
      </c>
      <c r="U271" s="29"/>
      <c r="V271" s="29"/>
      <c r="W271" s="29"/>
      <c r="X271" s="29"/>
      <c r="Y271" s="29"/>
      <c r="Z271" s="29"/>
      <c r="AA271" s="29"/>
      <c r="AB271" s="29"/>
      <c r="AC271" s="29"/>
      <c r="AD271" s="29"/>
      <c r="AE271" s="29"/>
      <c r="AR271" s="156" t="s">
        <v>205</v>
      </c>
      <c r="AT271" s="156" t="s">
        <v>144</v>
      </c>
      <c r="AU271" s="156" t="s">
        <v>86</v>
      </c>
      <c r="AY271" s="17" t="s">
        <v>141</v>
      </c>
      <c r="BE271" s="157">
        <f>IF(N271="základní",J271,0)</f>
        <v>0</v>
      </c>
      <c r="BF271" s="157">
        <f>IF(N271="snížená",J271,0)</f>
        <v>0</v>
      </c>
      <c r="BG271" s="157">
        <f>IF(N271="zákl. přenesená",J271,0)</f>
        <v>0</v>
      </c>
      <c r="BH271" s="157">
        <f>IF(N271="sníž. přenesená",J271,0)</f>
        <v>0</v>
      </c>
      <c r="BI271" s="157">
        <f>IF(N271="nulová",J271,0)</f>
        <v>0</v>
      </c>
      <c r="BJ271" s="17" t="s">
        <v>86</v>
      </c>
      <c r="BK271" s="157">
        <f>ROUND(I271*H271,2)</f>
        <v>0</v>
      </c>
      <c r="BL271" s="17" t="s">
        <v>205</v>
      </c>
      <c r="BM271" s="156" t="s">
        <v>263</v>
      </c>
    </row>
    <row r="272" spans="1:65" s="13" customFormat="1" ht="11.25">
      <c r="B272" s="158"/>
      <c r="D272" s="159" t="s">
        <v>156</v>
      </c>
      <c r="E272" s="160" t="s">
        <v>1</v>
      </c>
      <c r="F272" s="161" t="s">
        <v>168</v>
      </c>
      <c r="H272" s="160" t="s">
        <v>1</v>
      </c>
      <c r="L272" s="158"/>
      <c r="M272" s="162"/>
      <c r="N272" s="163"/>
      <c r="O272" s="163"/>
      <c r="P272" s="163"/>
      <c r="Q272" s="163"/>
      <c r="R272" s="163"/>
      <c r="S272" s="163"/>
      <c r="T272" s="164"/>
      <c r="AT272" s="160" t="s">
        <v>156</v>
      </c>
      <c r="AU272" s="160" t="s">
        <v>86</v>
      </c>
      <c r="AV272" s="13" t="s">
        <v>86</v>
      </c>
      <c r="AW272" s="13" t="s">
        <v>34</v>
      </c>
      <c r="AX272" s="13" t="s">
        <v>79</v>
      </c>
      <c r="AY272" s="160" t="s">
        <v>141</v>
      </c>
    </row>
    <row r="273" spans="1:65" s="13" customFormat="1" ht="11.25">
      <c r="B273" s="158"/>
      <c r="D273" s="159" t="s">
        <v>156</v>
      </c>
      <c r="E273" s="160" t="s">
        <v>1</v>
      </c>
      <c r="F273" s="161" t="s">
        <v>264</v>
      </c>
      <c r="H273" s="160" t="s">
        <v>1</v>
      </c>
      <c r="L273" s="158"/>
      <c r="M273" s="162"/>
      <c r="N273" s="163"/>
      <c r="O273" s="163"/>
      <c r="P273" s="163"/>
      <c r="Q273" s="163"/>
      <c r="R273" s="163"/>
      <c r="S273" s="163"/>
      <c r="T273" s="164"/>
      <c r="AT273" s="160" t="s">
        <v>156</v>
      </c>
      <c r="AU273" s="160" t="s">
        <v>86</v>
      </c>
      <c r="AV273" s="13" t="s">
        <v>86</v>
      </c>
      <c r="AW273" s="13" t="s">
        <v>34</v>
      </c>
      <c r="AX273" s="13" t="s">
        <v>79</v>
      </c>
      <c r="AY273" s="160" t="s">
        <v>141</v>
      </c>
    </row>
    <row r="274" spans="1:65" s="14" customFormat="1" ht="11.25">
      <c r="B274" s="165"/>
      <c r="D274" s="159" t="s">
        <v>156</v>
      </c>
      <c r="E274" s="166" t="s">
        <v>1</v>
      </c>
      <c r="F274" s="167" t="s">
        <v>225</v>
      </c>
      <c r="H274" s="168">
        <v>14</v>
      </c>
      <c r="L274" s="165"/>
      <c r="M274" s="169"/>
      <c r="N274" s="170"/>
      <c r="O274" s="170"/>
      <c r="P274" s="170"/>
      <c r="Q274" s="170"/>
      <c r="R274" s="170"/>
      <c r="S274" s="170"/>
      <c r="T274" s="171"/>
      <c r="AT274" s="166" t="s">
        <v>156</v>
      </c>
      <c r="AU274" s="166" t="s">
        <v>86</v>
      </c>
      <c r="AV274" s="14" t="s">
        <v>88</v>
      </c>
      <c r="AW274" s="14" t="s">
        <v>34</v>
      </c>
      <c r="AX274" s="14" t="s">
        <v>86</v>
      </c>
      <c r="AY274" s="166" t="s">
        <v>141</v>
      </c>
    </row>
    <row r="275" spans="1:65" s="2" customFormat="1" ht="24.2" customHeight="1">
      <c r="A275" s="29"/>
      <c r="B275" s="145"/>
      <c r="C275" s="146">
        <v>52</v>
      </c>
      <c r="D275" s="146" t="s">
        <v>144</v>
      </c>
      <c r="E275" s="147" t="s">
        <v>266</v>
      </c>
      <c r="F275" s="148" t="s">
        <v>267</v>
      </c>
      <c r="G275" s="149" t="s">
        <v>238</v>
      </c>
      <c r="H275" s="150">
        <v>2</v>
      </c>
      <c r="I275" s="151"/>
      <c r="J275" s="151">
        <f>ROUND(I275*H275,2)</f>
        <v>0</v>
      </c>
      <c r="K275" s="148" t="s">
        <v>1</v>
      </c>
      <c r="L275" s="30"/>
      <c r="M275" s="152" t="s">
        <v>1</v>
      </c>
      <c r="N275" s="153" t="s">
        <v>44</v>
      </c>
      <c r="O275" s="154">
        <v>0</v>
      </c>
      <c r="P275" s="154">
        <f>O275*H275</f>
        <v>0</v>
      </c>
      <c r="Q275" s="154">
        <v>0</v>
      </c>
      <c r="R275" s="154">
        <f>Q275*H275</f>
        <v>0</v>
      </c>
      <c r="S275" s="154">
        <v>0</v>
      </c>
      <c r="T275" s="155">
        <f>S275*H275</f>
        <v>0</v>
      </c>
      <c r="U275" s="29"/>
      <c r="V275" s="29"/>
      <c r="W275" s="29"/>
      <c r="X275" s="29"/>
      <c r="Y275" s="29"/>
      <c r="Z275" s="29"/>
      <c r="AA275" s="29"/>
      <c r="AB275" s="29"/>
      <c r="AC275" s="29"/>
      <c r="AD275" s="29"/>
      <c r="AE275" s="29"/>
      <c r="AR275" s="156" t="s">
        <v>205</v>
      </c>
      <c r="AT275" s="156" t="s">
        <v>144</v>
      </c>
      <c r="AU275" s="156" t="s">
        <v>86</v>
      </c>
      <c r="AY275" s="17" t="s">
        <v>141</v>
      </c>
      <c r="BE275" s="157">
        <f>IF(N275="základní",J275,0)</f>
        <v>0</v>
      </c>
      <c r="BF275" s="157">
        <f>IF(N275="snížená",J275,0)</f>
        <v>0</v>
      </c>
      <c r="BG275" s="157">
        <f>IF(N275="zákl. přenesená",J275,0)</f>
        <v>0</v>
      </c>
      <c r="BH275" s="157">
        <f>IF(N275="sníž. přenesená",J275,0)</f>
        <v>0</v>
      </c>
      <c r="BI275" s="157">
        <f>IF(N275="nulová",J275,0)</f>
        <v>0</v>
      </c>
      <c r="BJ275" s="17" t="s">
        <v>86</v>
      </c>
      <c r="BK275" s="157">
        <f>ROUND(I275*H275,2)</f>
        <v>0</v>
      </c>
      <c r="BL275" s="17" t="s">
        <v>205</v>
      </c>
      <c r="BM275" s="156" t="s">
        <v>268</v>
      </c>
    </row>
    <row r="276" spans="1:65" s="13" customFormat="1" ht="11.25">
      <c r="B276" s="158"/>
      <c r="D276" s="159" t="s">
        <v>156</v>
      </c>
      <c r="E276" s="160" t="s">
        <v>1</v>
      </c>
      <c r="F276" s="161" t="s">
        <v>240</v>
      </c>
      <c r="H276" s="160" t="s">
        <v>1</v>
      </c>
      <c r="L276" s="158"/>
      <c r="M276" s="162"/>
      <c r="N276" s="163"/>
      <c r="O276" s="163"/>
      <c r="P276" s="163"/>
      <c r="Q276" s="163"/>
      <c r="R276" s="163"/>
      <c r="S276" s="163"/>
      <c r="T276" s="164"/>
      <c r="AT276" s="160" t="s">
        <v>156</v>
      </c>
      <c r="AU276" s="160" t="s">
        <v>86</v>
      </c>
      <c r="AV276" s="13" t="s">
        <v>86</v>
      </c>
      <c r="AW276" s="13" t="s">
        <v>34</v>
      </c>
      <c r="AX276" s="13" t="s">
        <v>79</v>
      </c>
      <c r="AY276" s="160" t="s">
        <v>141</v>
      </c>
    </row>
    <row r="277" spans="1:65" s="13" customFormat="1" ht="11.25">
      <c r="B277" s="158"/>
      <c r="D277" s="159" t="s">
        <v>156</v>
      </c>
      <c r="E277" s="160" t="s">
        <v>1</v>
      </c>
      <c r="F277" s="161" t="s">
        <v>269</v>
      </c>
      <c r="H277" s="160" t="s">
        <v>1</v>
      </c>
      <c r="L277" s="158"/>
      <c r="M277" s="162"/>
      <c r="N277" s="163"/>
      <c r="O277" s="163"/>
      <c r="P277" s="163"/>
      <c r="Q277" s="163"/>
      <c r="R277" s="163"/>
      <c r="S277" s="163"/>
      <c r="T277" s="164"/>
      <c r="AT277" s="160" t="s">
        <v>156</v>
      </c>
      <c r="AU277" s="160" t="s">
        <v>86</v>
      </c>
      <c r="AV277" s="13" t="s">
        <v>86</v>
      </c>
      <c r="AW277" s="13" t="s">
        <v>34</v>
      </c>
      <c r="AX277" s="13" t="s">
        <v>79</v>
      </c>
      <c r="AY277" s="160" t="s">
        <v>141</v>
      </c>
    </row>
    <row r="278" spans="1:65" s="13" customFormat="1" ht="11.25">
      <c r="B278" s="158"/>
      <c r="D278" s="159" t="s">
        <v>156</v>
      </c>
      <c r="E278" s="160" t="s">
        <v>1</v>
      </c>
      <c r="F278" s="161" t="s">
        <v>270</v>
      </c>
      <c r="H278" s="160" t="s">
        <v>1</v>
      </c>
      <c r="L278" s="158"/>
      <c r="M278" s="162"/>
      <c r="N278" s="163"/>
      <c r="O278" s="163"/>
      <c r="P278" s="163"/>
      <c r="Q278" s="163"/>
      <c r="R278" s="163"/>
      <c r="S278" s="163"/>
      <c r="T278" s="164"/>
      <c r="AT278" s="160" t="s">
        <v>156</v>
      </c>
      <c r="AU278" s="160" t="s">
        <v>86</v>
      </c>
      <c r="AV278" s="13" t="s">
        <v>86</v>
      </c>
      <c r="AW278" s="13" t="s">
        <v>34</v>
      </c>
      <c r="AX278" s="13" t="s">
        <v>79</v>
      </c>
      <c r="AY278" s="160" t="s">
        <v>141</v>
      </c>
    </row>
    <row r="279" spans="1:65" s="13" customFormat="1" ht="22.5">
      <c r="B279" s="158"/>
      <c r="D279" s="159" t="s">
        <v>156</v>
      </c>
      <c r="E279" s="160" t="s">
        <v>1</v>
      </c>
      <c r="F279" s="161" t="s">
        <v>271</v>
      </c>
      <c r="H279" s="160" t="s">
        <v>1</v>
      </c>
      <c r="L279" s="158"/>
      <c r="M279" s="162"/>
      <c r="N279" s="163"/>
      <c r="O279" s="163"/>
      <c r="P279" s="163"/>
      <c r="Q279" s="163"/>
      <c r="R279" s="163"/>
      <c r="S279" s="163"/>
      <c r="T279" s="164"/>
      <c r="AT279" s="160" t="s">
        <v>156</v>
      </c>
      <c r="AU279" s="160" t="s">
        <v>86</v>
      </c>
      <c r="AV279" s="13" t="s">
        <v>86</v>
      </c>
      <c r="AW279" s="13" t="s">
        <v>34</v>
      </c>
      <c r="AX279" s="13" t="s">
        <v>79</v>
      </c>
      <c r="AY279" s="160" t="s">
        <v>141</v>
      </c>
    </row>
    <row r="280" spans="1:65" s="13" customFormat="1" ht="22.5">
      <c r="B280" s="158"/>
      <c r="D280" s="159" t="s">
        <v>156</v>
      </c>
      <c r="E280" s="160" t="s">
        <v>1</v>
      </c>
      <c r="F280" s="161" t="s">
        <v>272</v>
      </c>
      <c r="H280" s="160" t="s">
        <v>1</v>
      </c>
      <c r="L280" s="158"/>
      <c r="M280" s="162"/>
      <c r="N280" s="163"/>
      <c r="O280" s="163"/>
      <c r="P280" s="163"/>
      <c r="Q280" s="163"/>
      <c r="R280" s="163"/>
      <c r="S280" s="163"/>
      <c r="T280" s="164"/>
      <c r="AT280" s="160" t="s">
        <v>156</v>
      </c>
      <c r="AU280" s="160" t="s">
        <v>86</v>
      </c>
      <c r="AV280" s="13" t="s">
        <v>86</v>
      </c>
      <c r="AW280" s="13" t="s">
        <v>34</v>
      </c>
      <c r="AX280" s="13" t="s">
        <v>79</v>
      </c>
      <c r="AY280" s="160" t="s">
        <v>141</v>
      </c>
    </row>
    <row r="281" spans="1:65" s="13" customFormat="1" ht="22.5">
      <c r="B281" s="158"/>
      <c r="D281" s="159" t="s">
        <v>156</v>
      </c>
      <c r="E281" s="160" t="s">
        <v>1</v>
      </c>
      <c r="F281" s="161" t="s">
        <v>273</v>
      </c>
      <c r="H281" s="160" t="s">
        <v>1</v>
      </c>
      <c r="L281" s="158"/>
      <c r="M281" s="162"/>
      <c r="N281" s="163"/>
      <c r="O281" s="163"/>
      <c r="P281" s="163"/>
      <c r="Q281" s="163"/>
      <c r="R281" s="163"/>
      <c r="S281" s="163"/>
      <c r="T281" s="164"/>
      <c r="AT281" s="160" t="s">
        <v>156</v>
      </c>
      <c r="AU281" s="160" t="s">
        <v>86</v>
      </c>
      <c r="AV281" s="13" t="s">
        <v>86</v>
      </c>
      <c r="AW281" s="13" t="s">
        <v>34</v>
      </c>
      <c r="AX281" s="13" t="s">
        <v>79</v>
      </c>
      <c r="AY281" s="160" t="s">
        <v>141</v>
      </c>
    </row>
    <row r="282" spans="1:65" s="13" customFormat="1" ht="11.25">
      <c r="B282" s="158"/>
      <c r="D282" s="159" t="s">
        <v>156</v>
      </c>
      <c r="E282" s="160" t="s">
        <v>1</v>
      </c>
      <c r="F282" s="161" t="s">
        <v>274</v>
      </c>
      <c r="H282" s="160" t="s">
        <v>1</v>
      </c>
      <c r="L282" s="158"/>
      <c r="M282" s="162"/>
      <c r="N282" s="163"/>
      <c r="O282" s="163"/>
      <c r="P282" s="163"/>
      <c r="Q282" s="163"/>
      <c r="R282" s="163"/>
      <c r="S282" s="163"/>
      <c r="T282" s="164"/>
      <c r="AT282" s="160" t="s">
        <v>156</v>
      </c>
      <c r="AU282" s="160" t="s">
        <v>86</v>
      </c>
      <c r="AV282" s="13" t="s">
        <v>86</v>
      </c>
      <c r="AW282" s="13" t="s">
        <v>34</v>
      </c>
      <c r="AX282" s="13" t="s">
        <v>79</v>
      </c>
      <c r="AY282" s="160" t="s">
        <v>141</v>
      </c>
    </row>
    <row r="283" spans="1:65" s="13" customFormat="1" ht="22.5">
      <c r="B283" s="158"/>
      <c r="D283" s="159" t="s">
        <v>156</v>
      </c>
      <c r="E283" s="160" t="s">
        <v>1</v>
      </c>
      <c r="F283" s="161" t="s">
        <v>275</v>
      </c>
      <c r="H283" s="160" t="s">
        <v>1</v>
      </c>
      <c r="L283" s="158"/>
      <c r="M283" s="162"/>
      <c r="N283" s="163"/>
      <c r="O283" s="163"/>
      <c r="P283" s="163"/>
      <c r="Q283" s="163"/>
      <c r="R283" s="163"/>
      <c r="S283" s="163"/>
      <c r="T283" s="164"/>
      <c r="AT283" s="160" t="s">
        <v>156</v>
      </c>
      <c r="AU283" s="160" t="s">
        <v>86</v>
      </c>
      <c r="AV283" s="13" t="s">
        <v>86</v>
      </c>
      <c r="AW283" s="13" t="s">
        <v>34</v>
      </c>
      <c r="AX283" s="13" t="s">
        <v>79</v>
      </c>
      <c r="AY283" s="160" t="s">
        <v>141</v>
      </c>
    </row>
    <row r="284" spans="1:65" s="14" customFormat="1" ht="11.25">
      <c r="B284" s="165"/>
      <c r="D284" s="159" t="s">
        <v>156</v>
      </c>
      <c r="E284" s="166" t="s">
        <v>1</v>
      </c>
      <c r="F284" s="167" t="s">
        <v>88</v>
      </c>
      <c r="H284" s="168">
        <v>2</v>
      </c>
      <c r="L284" s="165"/>
      <c r="M284" s="169"/>
      <c r="N284" s="170"/>
      <c r="O284" s="170"/>
      <c r="P284" s="170"/>
      <c r="Q284" s="170"/>
      <c r="R284" s="170"/>
      <c r="S284" s="170"/>
      <c r="T284" s="171"/>
      <c r="AT284" s="166" t="s">
        <v>156</v>
      </c>
      <c r="AU284" s="166" t="s">
        <v>86</v>
      </c>
      <c r="AV284" s="14" t="s">
        <v>88</v>
      </c>
      <c r="AW284" s="14" t="s">
        <v>34</v>
      </c>
      <c r="AX284" s="14" t="s">
        <v>86</v>
      </c>
      <c r="AY284" s="166" t="s">
        <v>141</v>
      </c>
    </row>
    <row r="285" spans="1:65" s="2" customFormat="1" ht="14.45" customHeight="1">
      <c r="A285" s="29"/>
      <c r="B285" s="145"/>
      <c r="C285" s="146">
        <v>53</v>
      </c>
      <c r="D285" s="146" t="s">
        <v>144</v>
      </c>
      <c r="E285" s="147" t="s">
        <v>277</v>
      </c>
      <c r="F285" s="148" t="s">
        <v>278</v>
      </c>
      <c r="G285" s="149" t="s">
        <v>238</v>
      </c>
      <c r="H285" s="150">
        <v>1</v>
      </c>
      <c r="I285" s="151"/>
      <c r="J285" s="151">
        <f>ROUND(I285*H285,2)</f>
        <v>0</v>
      </c>
      <c r="K285" s="148" t="s">
        <v>1</v>
      </c>
      <c r="L285" s="30"/>
      <c r="M285" s="152" t="s">
        <v>1</v>
      </c>
      <c r="N285" s="153" t="s">
        <v>44</v>
      </c>
      <c r="O285" s="154">
        <v>0</v>
      </c>
      <c r="P285" s="154">
        <f>O285*H285</f>
        <v>0</v>
      </c>
      <c r="Q285" s="154">
        <v>0</v>
      </c>
      <c r="R285" s="154">
        <f>Q285*H285</f>
        <v>0</v>
      </c>
      <c r="S285" s="154">
        <v>0</v>
      </c>
      <c r="T285" s="155">
        <f>S285*H285</f>
        <v>0</v>
      </c>
      <c r="U285" s="29"/>
      <c r="V285" s="29"/>
      <c r="W285" s="29"/>
      <c r="X285" s="29"/>
      <c r="Y285" s="29"/>
      <c r="Z285" s="29"/>
      <c r="AA285" s="29"/>
      <c r="AB285" s="29"/>
      <c r="AC285" s="29"/>
      <c r="AD285" s="29"/>
      <c r="AE285" s="29"/>
      <c r="AR285" s="156" t="s">
        <v>205</v>
      </c>
      <c r="AT285" s="156" t="s">
        <v>144</v>
      </c>
      <c r="AU285" s="156" t="s">
        <v>86</v>
      </c>
      <c r="AY285" s="17" t="s">
        <v>141</v>
      </c>
      <c r="BE285" s="157">
        <f>IF(N285="základní",J285,0)</f>
        <v>0</v>
      </c>
      <c r="BF285" s="157">
        <f>IF(N285="snížená",J285,0)</f>
        <v>0</v>
      </c>
      <c r="BG285" s="157">
        <f>IF(N285="zákl. přenesená",J285,0)</f>
        <v>0</v>
      </c>
      <c r="BH285" s="157">
        <f>IF(N285="sníž. přenesená",J285,0)</f>
        <v>0</v>
      </c>
      <c r="BI285" s="157">
        <f>IF(N285="nulová",J285,0)</f>
        <v>0</v>
      </c>
      <c r="BJ285" s="17" t="s">
        <v>86</v>
      </c>
      <c r="BK285" s="157">
        <f>ROUND(I285*H285,2)</f>
        <v>0</v>
      </c>
      <c r="BL285" s="17" t="s">
        <v>205</v>
      </c>
      <c r="BM285" s="156" t="s">
        <v>279</v>
      </c>
    </row>
    <row r="286" spans="1:65" s="13" customFormat="1" ht="11.25">
      <c r="B286" s="158"/>
      <c r="D286" s="159" t="s">
        <v>156</v>
      </c>
      <c r="E286" s="160" t="s">
        <v>1</v>
      </c>
      <c r="F286" s="161" t="s">
        <v>168</v>
      </c>
      <c r="H286" s="160" t="s">
        <v>1</v>
      </c>
      <c r="L286" s="158"/>
      <c r="M286" s="162"/>
      <c r="N286" s="163"/>
      <c r="O286" s="163"/>
      <c r="P286" s="163"/>
      <c r="Q286" s="163"/>
      <c r="R286" s="163"/>
      <c r="S286" s="163"/>
      <c r="T286" s="164"/>
      <c r="AT286" s="160" t="s">
        <v>156</v>
      </c>
      <c r="AU286" s="160" t="s">
        <v>86</v>
      </c>
      <c r="AV286" s="13" t="s">
        <v>86</v>
      </c>
      <c r="AW286" s="13" t="s">
        <v>34</v>
      </c>
      <c r="AX286" s="13" t="s">
        <v>79</v>
      </c>
      <c r="AY286" s="160" t="s">
        <v>141</v>
      </c>
    </row>
    <row r="287" spans="1:65" s="13" customFormat="1" ht="11.25">
      <c r="B287" s="158"/>
      <c r="D287" s="159" t="s">
        <v>156</v>
      </c>
      <c r="E287" s="160" t="s">
        <v>1</v>
      </c>
      <c r="F287" s="161" t="s">
        <v>280</v>
      </c>
      <c r="H287" s="160" t="s">
        <v>1</v>
      </c>
      <c r="L287" s="158"/>
      <c r="M287" s="162"/>
      <c r="N287" s="163"/>
      <c r="O287" s="163"/>
      <c r="P287" s="163"/>
      <c r="Q287" s="163"/>
      <c r="R287" s="163"/>
      <c r="S287" s="163"/>
      <c r="T287" s="164"/>
      <c r="AT287" s="160" t="s">
        <v>156</v>
      </c>
      <c r="AU287" s="160" t="s">
        <v>86</v>
      </c>
      <c r="AV287" s="13" t="s">
        <v>86</v>
      </c>
      <c r="AW287" s="13" t="s">
        <v>34</v>
      </c>
      <c r="AX287" s="13" t="s">
        <v>79</v>
      </c>
      <c r="AY287" s="160" t="s">
        <v>141</v>
      </c>
    </row>
    <row r="288" spans="1:65" s="13" customFormat="1" ht="11.25">
      <c r="B288" s="158"/>
      <c r="D288" s="159" t="s">
        <v>156</v>
      </c>
      <c r="E288" s="160" t="s">
        <v>1</v>
      </c>
      <c r="F288" s="161" t="s">
        <v>281</v>
      </c>
      <c r="H288" s="160" t="s">
        <v>1</v>
      </c>
      <c r="L288" s="158"/>
      <c r="M288" s="162"/>
      <c r="N288" s="163"/>
      <c r="O288" s="163"/>
      <c r="P288" s="163"/>
      <c r="Q288" s="163"/>
      <c r="R288" s="163"/>
      <c r="S288" s="163"/>
      <c r="T288" s="164"/>
      <c r="AT288" s="160" t="s">
        <v>156</v>
      </c>
      <c r="AU288" s="160" t="s">
        <v>86</v>
      </c>
      <c r="AV288" s="13" t="s">
        <v>86</v>
      </c>
      <c r="AW288" s="13" t="s">
        <v>34</v>
      </c>
      <c r="AX288" s="13" t="s">
        <v>79</v>
      </c>
      <c r="AY288" s="160" t="s">
        <v>141</v>
      </c>
    </row>
    <row r="289" spans="1:65" s="13" customFormat="1" ht="22.5">
      <c r="B289" s="158"/>
      <c r="D289" s="159" t="s">
        <v>156</v>
      </c>
      <c r="E289" s="160" t="s">
        <v>1</v>
      </c>
      <c r="F289" s="161" t="s">
        <v>282</v>
      </c>
      <c r="H289" s="160" t="s">
        <v>1</v>
      </c>
      <c r="L289" s="158"/>
      <c r="M289" s="162"/>
      <c r="N289" s="163"/>
      <c r="O289" s="163"/>
      <c r="P289" s="163"/>
      <c r="Q289" s="163"/>
      <c r="R289" s="163"/>
      <c r="S289" s="163"/>
      <c r="T289" s="164"/>
      <c r="AT289" s="160" t="s">
        <v>156</v>
      </c>
      <c r="AU289" s="160" t="s">
        <v>86</v>
      </c>
      <c r="AV289" s="13" t="s">
        <v>86</v>
      </c>
      <c r="AW289" s="13" t="s">
        <v>34</v>
      </c>
      <c r="AX289" s="13" t="s">
        <v>79</v>
      </c>
      <c r="AY289" s="160" t="s">
        <v>141</v>
      </c>
    </row>
    <row r="290" spans="1:65" s="13" customFormat="1" ht="11.25">
      <c r="B290" s="158"/>
      <c r="D290" s="159" t="s">
        <v>156</v>
      </c>
      <c r="E290" s="160" t="s">
        <v>1</v>
      </c>
      <c r="F290" s="161" t="s">
        <v>283</v>
      </c>
      <c r="H290" s="160" t="s">
        <v>1</v>
      </c>
      <c r="L290" s="158"/>
      <c r="M290" s="162"/>
      <c r="N290" s="163"/>
      <c r="O290" s="163"/>
      <c r="P290" s="163"/>
      <c r="Q290" s="163"/>
      <c r="R290" s="163"/>
      <c r="S290" s="163"/>
      <c r="T290" s="164"/>
      <c r="AT290" s="160" t="s">
        <v>156</v>
      </c>
      <c r="AU290" s="160" t="s">
        <v>86</v>
      </c>
      <c r="AV290" s="13" t="s">
        <v>86</v>
      </c>
      <c r="AW290" s="13" t="s">
        <v>34</v>
      </c>
      <c r="AX290" s="13" t="s">
        <v>79</v>
      </c>
      <c r="AY290" s="160" t="s">
        <v>141</v>
      </c>
    </row>
    <row r="291" spans="1:65" s="13" customFormat="1" ht="22.5">
      <c r="B291" s="158"/>
      <c r="D291" s="159" t="s">
        <v>156</v>
      </c>
      <c r="E291" s="160" t="s">
        <v>1</v>
      </c>
      <c r="F291" s="161" t="s">
        <v>284</v>
      </c>
      <c r="H291" s="160" t="s">
        <v>1</v>
      </c>
      <c r="L291" s="158"/>
      <c r="M291" s="162"/>
      <c r="N291" s="163"/>
      <c r="O291" s="163"/>
      <c r="P291" s="163"/>
      <c r="Q291" s="163"/>
      <c r="R291" s="163"/>
      <c r="S291" s="163"/>
      <c r="T291" s="164"/>
      <c r="AT291" s="160" t="s">
        <v>156</v>
      </c>
      <c r="AU291" s="160" t="s">
        <v>86</v>
      </c>
      <c r="AV291" s="13" t="s">
        <v>86</v>
      </c>
      <c r="AW291" s="13" t="s">
        <v>34</v>
      </c>
      <c r="AX291" s="13" t="s">
        <v>79</v>
      </c>
      <c r="AY291" s="160" t="s">
        <v>141</v>
      </c>
    </row>
    <row r="292" spans="1:65" s="13" customFormat="1" ht="22.5">
      <c r="B292" s="158"/>
      <c r="D292" s="159" t="s">
        <v>156</v>
      </c>
      <c r="E292" s="160" t="s">
        <v>1</v>
      </c>
      <c r="F292" s="161" t="s">
        <v>285</v>
      </c>
      <c r="H292" s="160" t="s">
        <v>1</v>
      </c>
      <c r="L292" s="158"/>
      <c r="M292" s="162"/>
      <c r="N292" s="163"/>
      <c r="O292" s="163"/>
      <c r="P292" s="163"/>
      <c r="Q292" s="163"/>
      <c r="R292" s="163"/>
      <c r="S292" s="163"/>
      <c r="T292" s="164"/>
      <c r="AT292" s="160" t="s">
        <v>156</v>
      </c>
      <c r="AU292" s="160" t="s">
        <v>86</v>
      </c>
      <c r="AV292" s="13" t="s">
        <v>86</v>
      </c>
      <c r="AW292" s="13" t="s">
        <v>34</v>
      </c>
      <c r="AX292" s="13" t="s">
        <v>79</v>
      </c>
      <c r="AY292" s="160" t="s">
        <v>141</v>
      </c>
    </row>
    <row r="293" spans="1:65" s="13" customFormat="1" ht="22.5">
      <c r="B293" s="158"/>
      <c r="D293" s="159" t="s">
        <v>156</v>
      </c>
      <c r="E293" s="160" t="s">
        <v>1</v>
      </c>
      <c r="F293" s="161" t="s">
        <v>286</v>
      </c>
      <c r="H293" s="160" t="s">
        <v>1</v>
      </c>
      <c r="L293" s="158"/>
      <c r="M293" s="162"/>
      <c r="N293" s="163"/>
      <c r="O293" s="163"/>
      <c r="P293" s="163"/>
      <c r="Q293" s="163"/>
      <c r="R293" s="163"/>
      <c r="S293" s="163"/>
      <c r="T293" s="164"/>
      <c r="AT293" s="160" t="s">
        <v>156</v>
      </c>
      <c r="AU293" s="160" t="s">
        <v>86</v>
      </c>
      <c r="AV293" s="13" t="s">
        <v>86</v>
      </c>
      <c r="AW293" s="13" t="s">
        <v>34</v>
      </c>
      <c r="AX293" s="13" t="s">
        <v>79</v>
      </c>
      <c r="AY293" s="160" t="s">
        <v>141</v>
      </c>
    </row>
    <row r="294" spans="1:65" s="13" customFormat="1" ht="11.25">
      <c r="B294" s="158"/>
      <c r="D294" s="159" t="s">
        <v>156</v>
      </c>
      <c r="E294" s="160" t="s">
        <v>1</v>
      </c>
      <c r="F294" s="161" t="s">
        <v>287</v>
      </c>
      <c r="H294" s="160" t="s">
        <v>1</v>
      </c>
      <c r="L294" s="158"/>
      <c r="M294" s="162"/>
      <c r="N294" s="163"/>
      <c r="O294" s="163"/>
      <c r="P294" s="163"/>
      <c r="Q294" s="163"/>
      <c r="R294" s="163"/>
      <c r="S294" s="163"/>
      <c r="T294" s="164"/>
      <c r="AT294" s="160" t="s">
        <v>156</v>
      </c>
      <c r="AU294" s="160" t="s">
        <v>86</v>
      </c>
      <c r="AV294" s="13" t="s">
        <v>86</v>
      </c>
      <c r="AW294" s="13" t="s">
        <v>34</v>
      </c>
      <c r="AX294" s="13" t="s">
        <v>79</v>
      </c>
      <c r="AY294" s="160" t="s">
        <v>141</v>
      </c>
    </row>
    <row r="295" spans="1:65" s="13" customFormat="1" ht="11.25">
      <c r="B295" s="158"/>
      <c r="D295" s="159" t="s">
        <v>156</v>
      </c>
      <c r="E295" s="160" t="s">
        <v>1</v>
      </c>
      <c r="F295" s="161" t="s">
        <v>288</v>
      </c>
      <c r="H295" s="160" t="s">
        <v>1</v>
      </c>
      <c r="L295" s="158"/>
      <c r="M295" s="162"/>
      <c r="N295" s="163"/>
      <c r="O295" s="163"/>
      <c r="P295" s="163"/>
      <c r="Q295" s="163"/>
      <c r="R295" s="163"/>
      <c r="S295" s="163"/>
      <c r="T295" s="164"/>
      <c r="AT295" s="160" t="s">
        <v>156</v>
      </c>
      <c r="AU295" s="160" t="s">
        <v>86</v>
      </c>
      <c r="AV295" s="13" t="s">
        <v>86</v>
      </c>
      <c r="AW295" s="13" t="s">
        <v>34</v>
      </c>
      <c r="AX295" s="13" t="s">
        <v>79</v>
      </c>
      <c r="AY295" s="160" t="s">
        <v>141</v>
      </c>
    </row>
    <row r="296" spans="1:65" s="14" customFormat="1" ht="11.25">
      <c r="B296" s="165"/>
      <c r="D296" s="159" t="s">
        <v>156</v>
      </c>
      <c r="E296" s="166" t="s">
        <v>1</v>
      </c>
      <c r="F296" s="167" t="s">
        <v>86</v>
      </c>
      <c r="H296" s="168">
        <v>1</v>
      </c>
      <c r="L296" s="165"/>
      <c r="M296" s="169"/>
      <c r="N296" s="170"/>
      <c r="O296" s="170"/>
      <c r="P296" s="170"/>
      <c r="Q296" s="170"/>
      <c r="R296" s="170"/>
      <c r="S296" s="170"/>
      <c r="T296" s="171"/>
      <c r="AT296" s="166" t="s">
        <v>156</v>
      </c>
      <c r="AU296" s="166" t="s">
        <v>86</v>
      </c>
      <c r="AV296" s="14" t="s">
        <v>88</v>
      </c>
      <c r="AW296" s="14" t="s">
        <v>34</v>
      </c>
      <c r="AX296" s="14" t="s">
        <v>86</v>
      </c>
      <c r="AY296" s="166" t="s">
        <v>141</v>
      </c>
    </row>
    <row r="297" spans="1:65" s="2" customFormat="1" ht="14.45" customHeight="1">
      <c r="A297" s="29"/>
      <c r="B297" s="145"/>
      <c r="C297" s="146">
        <v>54</v>
      </c>
      <c r="D297" s="146" t="s">
        <v>144</v>
      </c>
      <c r="E297" s="147" t="s">
        <v>289</v>
      </c>
      <c r="F297" s="148" t="s">
        <v>290</v>
      </c>
      <c r="G297" s="149" t="s">
        <v>238</v>
      </c>
      <c r="H297" s="150">
        <v>1</v>
      </c>
      <c r="I297" s="151"/>
      <c r="J297" s="151">
        <f>ROUND(I297*H297,2)</f>
        <v>0</v>
      </c>
      <c r="K297" s="148" t="s">
        <v>1</v>
      </c>
      <c r="L297" s="30"/>
      <c r="M297" s="152" t="s">
        <v>1</v>
      </c>
      <c r="N297" s="153" t="s">
        <v>44</v>
      </c>
      <c r="O297" s="154">
        <v>0</v>
      </c>
      <c r="P297" s="154">
        <f>O297*H297</f>
        <v>0</v>
      </c>
      <c r="Q297" s="154">
        <v>0</v>
      </c>
      <c r="R297" s="154">
        <f>Q297*H297</f>
        <v>0</v>
      </c>
      <c r="S297" s="154">
        <v>0</v>
      </c>
      <c r="T297" s="155">
        <f>S297*H297</f>
        <v>0</v>
      </c>
      <c r="U297" s="29"/>
      <c r="V297" s="29"/>
      <c r="W297" s="29"/>
      <c r="X297" s="29"/>
      <c r="Y297" s="29"/>
      <c r="Z297" s="29"/>
      <c r="AA297" s="29"/>
      <c r="AB297" s="29"/>
      <c r="AC297" s="29"/>
      <c r="AD297" s="29"/>
      <c r="AE297" s="29"/>
      <c r="AR297" s="156" t="s">
        <v>205</v>
      </c>
      <c r="AT297" s="156" t="s">
        <v>144</v>
      </c>
      <c r="AU297" s="156" t="s">
        <v>86</v>
      </c>
      <c r="AY297" s="17" t="s">
        <v>141</v>
      </c>
      <c r="BE297" s="157">
        <f>IF(N297="základní",J297,0)</f>
        <v>0</v>
      </c>
      <c r="BF297" s="157">
        <f>IF(N297="snížená",J297,0)</f>
        <v>0</v>
      </c>
      <c r="BG297" s="157">
        <f>IF(N297="zákl. přenesená",J297,0)</f>
        <v>0</v>
      </c>
      <c r="BH297" s="157">
        <f>IF(N297="sníž. přenesená",J297,0)</f>
        <v>0</v>
      </c>
      <c r="BI297" s="157">
        <f>IF(N297="nulová",J297,0)</f>
        <v>0</v>
      </c>
      <c r="BJ297" s="17" t="s">
        <v>86</v>
      </c>
      <c r="BK297" s="157">
        <f>ROUND(I297*H297,2)</f>
        <v>0</v>
      </c>
      <c r="BL297" s="17" t="s">
        <v>205</v>
      </c>
      <c r="BM297" s="156" t="s">
        <v>291</v>
      </c>
    </row>
    <row r="298" spans="1:65" s="13" customFormat="1" ht="11.25">
      <c r="B298" s="158"/>
      <c r="D298" s="159" t="s">
        <v>156</v>
      </c>
      <c r="E298" s="160" t="s">
        <v>1</v>
      </c>
      <c r="F298" s="161" t="s">
        <v>168</v>
      </c>
      <c r="H298" s="160" t="s">
        <v>1</v>
      </c>
      <c r="L298" s="158"/>
      <c r="M298" s="162"/>
      <c r="N298" s="163"/>
      <c r="O298" s="163"/>
      <c r="P298" s="163"/>
      <c r="Q298" s="163"/>
      <c r="R298" s="163"/>
      <c r="S298" s="163"/>
      <c r="T298" s="164"/>
      <c r="AT298" s="160" t="s">
        <v>156</v>
      </c>
      <c r="AU298" s="160" t="s">
        <v>86</v>
      </c>
      <c r="AV298" s="13" t="s">
        <v>86</v>
      </c>
      <c r="AW298" s="13" t="s">
        <v>34</v>
      </c>
      <c r="AX298" s="13" t="s">
        <v>79</v>
      </c>
      <c r="AY298" s="160" t="s">
        <v>141</v>
      </c>
    </row>
    <row r="299" spans="1:65" s="13" customFormat="1" ht="11.25">
      <c r="B299" s="158"/>
      <c r="D299" s="159" t="s">
        <v>156</v>
      </c>
      <c r="E299" s="160" t="s">
        <v>1</v>
      </c>
      <c r="F299" s="161" t="s">
        <v>292</v>
      </c>
      <c r="H299" s="160" t="s">
        <v>1</v>
      </c>
      <c r="L299" s="158"/>
      <c r="M299" s="162"/>
      <c r="N299" s="163"/>
      <c r="O299" s="163"/>
      <c r="P299" s="163"/>
      <c r="Q299" s="163"/>
      <c r="R299" s="163"/>
      <c r="S299" s="163"/>
      <c r="T299" s="164"/>
      <c r="AT299" s="160" t="s">
        <v>156</v>
      </c>
      <c r="AU299" s="160" t="s">
        <v>86</v>
      </c>
      <c r="AV299" s="13" t="s">
        <v>86</v>
      </c>
      <c r="AW299" s="13" t="s">
        <v>34</v>
      </c>
      <c r="AX299" s="13" t="s">
        <v>79</v>
      </c>
      <c r="AY299" s="160" t="s">
        <v>141</v>
      </c>
    </row>
    <row r="300" spans="1:65" s="13" customFormat="1" ht="11.25">
      <c r="B300" s="158"/>
      <c r="D300" s="159" t="s">
        <v>156</v>
      </c>
      <c r="E300" s="160" t="s">
        <v>1</v>
      </c>
      <c r="F300" s="161" t="s">
        <v>293</v>
      </c>
      <c r="H300" s="160" t="s">
        <v>1</v>
      </c>
      <c r="L300" s="158"/>
      <c r="M300" s="162"/>
      <c r="N300" s="163"/>
      <c r="O300" s="163"/>
      <c r="P300" s="163"/>
      <c r="Q300" s="163"/>
      <c r="R300" s="163"/>
      <c r="S300" s="163"/>
      <c r="T300" s="164"/>
      <c r="AT300" s="160" t="s">
        <v>156</v>
      </c>
      <c r="AU300" s="160" t="s">
        <v>86</v>
      </c>
      <c r="AV300" s="13" t="s">
        <v>86</v>
      </c>
      <c r="AW300" s="13" t="s">
        <v>34</v>
      </c>
      <c r="AX300" s="13" t="s">
        <v>79</v>
      </c>
      <c r="AY300" s="160" t="s">
        <v>141</v>
      </c>
    </row>
    <row r="301" spans="1:65" s="13" customFormat="1" ht="22.5">
      <c r="B301" s="158"/>
      <c r="D301" s="159" t="s">
        <v>156</v>
      </c>
      <c r="E301" s="160" t="s">
        <v>1</v>
      </c>
      <c r="F301" s="161" t="s">
        <v>294</v>
      </c>
      <c r="H301" s="160" t="s">
        <v>1</v>
      </c>
      <c r="L301" s="158"/>
      <c r="M301" s="162"/>
      <c r="N301" s="163"/>
      <c r="O301" s="163"/>
      <c r="P301" s="163"/>
      <c r="Q301" s="163"/>
      <c r="R301" s="163"/>
      <c r="S301" s="163"/>
      <c r="T301" s="164"/>
      <c r="AT301" s="160" t="s">
        <v>156</v>
      </c>
      <c r="AU301" s="160" t="s">
        <v>86</v>
      </c>
      <c r="AV301" s="13" t="s">
        <v>86</v>
      </c>
      <c r="AW301" s="13" t="s">
        <v>34</v>
      </c>
      <c r="AX301" s="13" t="s">
        <v>79</v>
      </c>
      <c r="AY301" s="160" t="s">
        <v>141</v>
      </c>
    </row>
    <row r="302" spans="1:65" s="13" customFormat="1" ht="11.25">
      <c r="B302" s="158"/>
      <c r="D302" s="159" t="s">
        <v>156</v>
      </c>
      <c r="E302" s="160" t="s">
        <v>1</v>
      </c>
      <c r="F302" s="161" t="s">
        <v>295</v>
      </c>
      <c r="H302" s="160" t="s">
        <v>1</v>
      </c>
      <c r="L302" s="158"/>
      <c r="M302" s="162"/>
      <c r="N302" s="163"/>
      <c r="O302" s="163"/>
      <c r="P302" s="163"/>
      <c r="Q302" s="163"/>
      <c r="R302" s="163"/>
      <c r="S302" s="163"/>
      <c r="T302" s="164"/>
      <c r="AT302" s="160" t="s">
        <v>156</v>
      </c>
      <c r="AU302" s="160" t="s">
        <v>86</v>
      </c>
      <c r="AV302" s="13" t="s">
        <v>86</v>
      </c>
      <c r="AW302" s="13" t="s">
        <v>34</v>
      </c>
      <c r="AX302" s="13" t="s">
        <v>79</v>
      </c>
      <c r="AY302" s="160" t="s">
        <v>141</v>
      </c>
    </row>
    <row r="303" spans="1:65" s="13" customFormat="1" ht="11.25">
      <c r="B303" s="158"/>
      <c r="D303" s="159" t="s">
        <v>156</v>
      </c>
      <c r="E303" s="160" t="s">
        <v>1</v>
      </c>
      <c r="F303" s="161" t="s">
        <v>296</v>
      </c>
      <c r="H303" s="160" t="s">
        <v>1</v>
      </c>
      <c r="L303" s="158"/>
      <c r="M303" s="162"/>
      <c r="N303" s="163"/>
      <c r="O303" s="163"/>
      <c r="P303" s="163"/>
      <c r="Q303" s="163"/>
      <c r="R303" s="163"/>
      <c r="S303" s="163"/>
      <c r="T303" s="164"/>
      <c r="AT303" s="160" t="s">
        <v>156</v>
      </c>
      <c r="AU303" s="160" t="s">
        <v>86</v>
      </c>
      <c r="AV303" s="13" t="s">
        <v>86</v>
      </c>
      <c r="AW303" s="13" t="s">
        <v>34</v>
      </c>
      <c r="AX303" s="13" t="s">
        <v>79</v>
      </c>
      <c r="AY303" s="160" t="s">
        <v>141</v>
      </c>
    </row>
    <row r="304" spans="1:65" s="13" customFormat="1" ht="11.25">
      <c r="B304" s="158"/>
      <c r="D304" s="159" t="s">
        <v>156</v>
      </c>
      <c r="E304" s="160" t="s">
        <v>1</v>
      </c>
      <c r="F304" s="161" t="s">
        <v>297</v>
      </c>
      <c r="H304" s="160" t="s">
        <v>1</v>
      </c>
      <c r="L304" s="158"/>
      <c r="M304" s="162"/>
      <c r="N304" s="163"/>
      <c r="O304" s="163"/>
      <c r="P304" s="163"/>
      <c r="Q304" s="163"/>
      <c r="R304" s="163"/>
      <c r="S304" s="163"/>
      <c r="T304" s="164"/>
      <c r="AT304" s="160" t="s">
        <v>156</v>
      </c>
      <c r="AU304" s="160" t="s">
        <v>86</v>
      </c>
      <c r="AV304" s="13" t="s">
        <v>86</v>
      </c>
      <c r="AW304" s="13" t="s">
        <v>34</v>
      </c>
      <c r="AX304" s="13" t="s">
        <v>79</v>
      </c>
      <c r="AY304" s="160" t="s">
        <v>141</v>
      </c>
    </row>
    <row r="305" spans="1:65" s="13" customFormat="1" ht="22.5">
      <c r="B305" s="158"/>
      <c r="D305" s="159" t="s">
        <v>156</v>
      </c>
      <c r="E305" s="160" t="s">
        <v>1</v>
      </c>
      <c r="F305" s="161" t="s">
        <v>298</v>
      </c>
      <c r="H305" s="160" t="s">
        <v>1</v>
      </c>
      <c r="L305" s="158"/>
      <c r="M305" s="162"/>
      <c r="N305" s="163"/>
      <c r="O305" s="163"/>
      <c r="P305" s="163"/>
      <c r="Q305" s="163"/>
      <c r="R305" s="163"/>
      <c r="S305" s="163"/>
      <c r="T305" s="164"/>
      <c r="AT305" s="160" t="s">
        <v>156</v>
      </c>
      <c r="AU305" s="160" t="s">
        <v>86</v>
      </c>
      <c r="AV305" s="13" t="s">
        <v>86</v>
      </c>
      <c r="AW305" s="13" t="s">
        <v>34</v>
      </c>
      <c r="AX305" s="13" t="s">
        <v>79</v>
      </c>
      <c r="AY305" s="160" t="s">
        <v>141</v>
      </c>
    </row>
    <row r="306" spans="1:65" s="13" customFormat="1" ht="11.25">
      <c r="B306" s="158"/>
      <c r="D306" s="159" t="s">
        <v>156</v>
      </c>
      <c r="E306" s="160" t="s">
        <v>1</v>
      </c>
      <c r="F306" s="161" t="s">
        <v>299</v>
      </c>
      <c r="H306" s="160" t="s">
        <v>1</v>
      </c>
      <c r="L306" s="158"/>
      <c r="M306" s="162"/>
      <c r="N306" s="163"/>
      <c r="O306" s="163"/>
      <c r="P306" s="163"/>
      <c r="Q306" s="163"/>
      <c r="R306" s="163"/>
      <c r="S306" s="163"/>
      <c r="T306" s="164"/>
      <c r="AT306" s="160" t="s">
        <v>156</v>
      </c>
      <c r="AU306" s="160" t="s">
        <v>86</v>
      </c>
      <c r="AV306" s="13" t="s">
        <v>86</v>
      </c>
      <c r="AW306" s="13" t="s">
        <v>34</v>
      </c>
      <c r="AX306" s="13" t="s">
        <v>79</v>
      </c>
      <c r="AY306" s="160" t="s">
        <v>141</v>
      </c>
    </row>
    <row r="307" spans="1:65" s="13" customFormat="1" ht="11.25">
      <c r="B307" s="158"/>
      <c r="D307" s="159" t="s">
        <v>156</v>
      </c>
      <c r="E307" s="160" t="s">
        <v>1</v>
      </c>
      <c r="F307" s="161" t="s">
        <v>300</v>
      </c>
      <c r="H307" s="160" t="s">
        <v>1</v>
      </c>
      <c r="L307" s="158"/>
      <c r="M307" s="162"/>
      <c r="N307" s="163"/>
      <c r="O307" s="163"/>
      <c r="P307" s="163"/>
      <c r="Q307" s="163"/>
      <c r="R307" s="163"/>
      <c r="S307" s="163"/>
      <c r="T307" s="164"/>
      <c r="AT307" s="160" t="s">
        <v>156</v>
      </c>
      <c r="AU307" s="160" t="s">
        <v>86</v>
      </c>
      <c r="AV307" s="13" t="s">
        <v>86</v>
      </c>
      <c r="AW307" s="13" t="s">
        <v>34</v>
      </c>
      <c r="AX307" s="13" t="s">
        <v>79</v>
      </c>
      <c r="AY307" s="160" t="s">
        <v>141</v>
      </c>
    </row>
    <row r="308" spans="1:65" s="13" customFormat="1" ht="11.25">
      <c r="B308" s="158"/>
      <c r="D308" s="159" t="s">
        <v>156</v>
      </c>
      <c r="E308" s="160" t="s">
        <v>1</v>
      </c>
      <c r="F308" s="161" t="s">
        <v>301</v>
      </c>
      <c r="H308" s="160" t="s">
        <v>1</v>
      </c>
      <c r="L308" s="158"/>
      <c r="M308" s="162"/>
      <c r="N308" s="163"/>
      <c r="O308" s="163"/>
      <c r="P308" s="163"/>
      <c r="Q308" s="163"/>
      <c r="R308" s="163"/>
      <c r="S308" s="163"/>
      <c r="T308" s="164"/>
      <c r="AT308" s="160" t="s">
        <v>156</v>
      </c>
      <c r="AU308" s="160" t="s">
        <v>86</v>
      </c>
      <c r="AV308" s="13" t="s">
        <v>86</v>
      </c>
      <c r="AW308" s="13" t="s">
        <v>34</v>
      </c>
      <c r="AX308" s="13" t="s">
        <v>79</v>
      </c>
      <c r="AY308" s="160" t="s">
        <v>141</v>
      </c>
    </row>
    <row r="309" spans="1:65" s="13" customFormat="1" ht="22.5">
      <c r="B309" s="158"/>
      <c r="D309" s="159" t="s">
        <v>156</v>
      </c>
      <c r="E309" s="160" t="s">
        <v>1</v>
      </c>
      <c r="F309" s="161" t="s">
        <v>302</v>
      </c>
      <c r="H309" s="160" t="s">
        <v>1</v>
      </c>
      <c r="L309" s="158"/>
      <c r="M309" s="162"/>
      <c r="N309" s="163"/>
      <c r="O309" s="163"/>
      <c r="P309" s="163"/>
      <c r="Q309" s="163"/>
      <c r="R309" s="163"/>
      <c r="S309" s="163"/>
      <c r="T309" s="164"/>
      <c r="AT309" s="160" t="s">
        <v>156</v>
      </c>
      <c r="AU309" s="160" t="s">
        <v>86</v>
      </c>
      <c r="AV309" s="13" t="s">
        <v>86</v>
      </c>
      <c r="AW309" s="13" t="s">
        <v>34</v>
      </c>
      <c r="AX309" s="13" t="s">
        <v>79</v>
      </c>
      <c r="AY309" s="160" t="s">
        <v>141</v>
      </c>
    </row>
    <row r="310" spans="1:65" s="13" customFormat="1" ht="22.5">
      <c r="B310" s="158"/>
      <c r="D310" s="159" t="s">
        <v>156</v>
      </c>
      <c r="E310" s="160" t="s">
        <v>1</v>
      </c>
      <c r="F310" s="161" t="s">
        <v>303</v>
      </c>
      <c r="H310" s="160" t="s">
        <v>1</v>
      </c>
      <c r="L310" s="158"/>
      <c r="M310" s="162"/>
      <c r="N310" s="163"/>
      <c r="O310" s="163"/>
      <c r="P310" s="163"/>
      <c r="Q310" s="163"/>
      <c r="R310" s="163"/>
      <c r="S310" s="163"/>
      <c r="T310" s="164"/>
      <c r="AT310" s="160" t="s">
        <v>156</v>
      </c>
      <c r="AU310" s="160" t="s">
        <v>86</v>
      </c>
      <c r="AV310" s="13" t="s">
        <v>86</v>
      </c>
      <c r="AW310" s="13" t="s">
        <v>34</v>
      </c>
      <c r="AX310" s="13" t="s">
        <v>79</v>
      </c>
      <c r="AY310" s="160" t="s">
        <v>141</v>
      </c>
    </row>
    <row r="311" spans="1:65" s="14" customFormat="1" ht="11.25">
      <c r="B311" s="165"/>
      <c r="D311" s="159" t="s">
        <v>156</v>
      </c>
      <c r="E311" s="166" t="s">
        <v>1</v>
      </c>
      <c r="F311" s="167" t="s">
        <v>86</v>
      </c>
      <c r="H311" s="168">
        <v>1</v>
      </c>
      <c r="L311" s="165"/>
      <c r="M311" s="169"/>
      <c r="N311" s="170"/>
      <c r="O311" s="170"/>
      <c r="P311" s="170"/>
      <c r="Q311" s="170"/>
      <c r="R311" s="170"/>
      <c r="S311" s="170"/>
      <c r="T311" s="171"/>
      <c r="AT311" s="166" t="s">
        <v>156</v>
      </c>
      <c r="AU311" s="166" t="s">
        <v>86</v>
      </c>
      <c r="AV311" s="14" t="s">
        <v>88</v>
      </c>
      <c r="AW311" s="14" t="s">
        <v>34</v>
      </c>
      <c r="AX311" s="14" t="s">
        <v>86</v>
      </c>
      <c r="AY311" s="166" t="s">
        <v>141</v>
      </c>
    </row>
    <row r="312" spans="1:65" s="2" customFormat="1" ht="24.2" customHeight="1">
      <c r="A312" s="29"/>
      <c r="B312" s="145"/>
      <c r="C312" s="146">
        <v>55</v>
      </c>
      <c r="D312" s="146" t="s">
        <v>144</v>
      </c>
      <c r="E312" s="147"/>
      <c r="F312" s="148" t="s">
        <v>1277</v>
      </c>
      <c r="G312" s="149" t="s">
        <v>238</v>
      </c>
      <c r="H312" s="150">
        <v>6</v>
      </c>
      <c r="I312" s="151"/>
      <c r="J312" s="151">
        <f>ROUND(I312*H312,2)</f>
        <v>0</v>
      </c>
      <c r="K312" s="148" t="s">
        <v>1</v>
      </c>
      <c r="L312" s="30"/>
      <c r="M312" s="152" t="s">
        <v>1</v>
      </c>
      <c r="N312" s="153" t="s">
        <v>44</v>
      </c>
      <c r="O312" s="154">
        <v>0</v>
      </c>
      <c r="P312" s="154">
        <f>O312*H312</f>
        <v>0</v>
      </c>
      <c r="Q312" s="154">
        <v>0</v>
      </c>
      <c r="R312" s="154">
        <f>Q312*H312</f>
        <v>0</v>
      </c>
      <c r="S312" s="154">
        <v>0</v>
      </c>
      <c r="T312" s="155">
        <f>S312*H312</f>
        <v>0</v>
      </c>
      <c r="U312" s="29"/>
      <c r="V312" s="29"/>
      <c r="W312" s="29"/>
      <c r="X312" s="29"/>
      <c r="Y312" s="29"/>
      <c r="Z312" s="29"/>
      <c r="AA312" s="29"/>
      <c r="AB312" s="29"/>
      <c r="AC312" s="29"/>
      <c r="AD312" s="29"/>
      <c r="AE312" s="29"/>
      <c r="AR312" s="156" t="s">
        <v>205</v>
      </c>
      <c r="AT312" s="156" t="s">
        <v>144</v>
      </c>
      <c r="AU312" s="156" t="s">
        <v>86</v>
      </c>
      <c r="AY312" s="17" t="s">
        <v>141</v>
      </c>
      <c r="BE312" s="157">
        <f>IF(N312="základní",J312,0)</f>
        <v>0</v>
      </c>
      <c r="BF312" s="157">
        <f>IF(N312="snížená",J312,0)</f>
        <v>0</v>
      </c>
      <c r="BG312" s="157">
        <f>IF(N312="zákl. přenesená",J312,0)</f>
        <v>0</v>
      </c>
      <c r="BH312" s="157">
        <f>IF(N312="sníž. přenesená",J312,0)</f>
        <v>0</v>
      </c>
      <c r="BI312" s="157">
        <f>IF(N312="nulová",J312,0)</f>
        <v>0</v>
      </c>
      <c r="BJ312" s="17" t="s">
        <v>86</v>
      </c>
      <c r="BK312" s="157">
        <f>ROUND(I312*H312,2)</f>
        <v>0</v>
      </c>
      <c r="BL312" s="17" t="s">
        <v>205</v>
      </c>
      <c r="BM312" s="156" t="s">
        <v>268</v>
      </c>
    </row>
    <row r="313" spans="1:65" s="14" customFormat="1" ht="11.25">
      <c r="B313" s="165"/>
      <c r="D313" s="159"/>
      <c r="E313" s="166"/>
      <c r="F313" s="167" t="s">
        <v>1278</v>
      </c>
      <c r="H313" s="168"/>
      <c r="L313" s="165"/>
      <c r="M313" s="169"/>
      <c r="N313" s="170"/>
      <c r="O313" s="170"/>
      <c r="P313" s="170"/>
      <c r="Q313" s="170"/>
      <c r="R313" s="170"/>
      <c r="S313" s="170"/>
      <c r="T313" s="171"/>
      <c r="AT313" s="166"/>
      <c r="AU313" s="166"/>
      <c r="AY313" s="166"/>
    </row>
    <row r="314" spans="1:65" s="14" customFormat="1" ht="11.25">
      <c r="B314" s="165"/>
      <c r="D314" s="159"/>
      <c r="E314" s="166"/>
      <c r="F314" s="167" t="s">
        <v>1280</v>
      </c>
      <c r="H314" s="168"/>
      <c r="L314" s="165"/>
      <c r="M314" s="169"/>
      <c r="N314" s="170"/>
      <c r="O314" s="170"/>
      <c r="P314" s="170"/>
      <c r="Q314" s="170"/>
      <c r="R314" s="170"/>
      <c r="S314" s="170"/>
      <c r="T314" s="171"/>
      <c r="AT314" s="166"/>
      <c r="AU314" s="166"/>
      <c r="AY314" s="166"/>
    </row>
    <row r="315" spans="1:65" s="14" customFormat="1" ht="45">
      <c r="B315" s="165"/>
      <c r="D315" s="159"/>
      <c r="E315" s="166"/>
      <c r="F315" s="167" t="s">
        <v>1279</v>
      </c>
      <c r="H315" s="168"/>
      <c r="L315" s="165"/>
      <c r="M315" s="169"/>
      <c r="N315" s="170"/>
      <c r="O315" s="170"/>
      <c r="P315" s="170"/>
      <c r="Q315" s="170"/>
      <c r="R315" s="170"/>
      <c r="S315" s="170"/>
      <c r="T315" s="171"/>
      <c r="AT315" s="166"/>
      <c r="AU315" s="166"/>
      <c r="AY315" s="166"/>
    </row>
    <row r="316" spans="1:65" s="2" customFormat="1" ht="24.2" customHeight="1">
      <c r="A316" s="29"/>
      <c r="B316" s="145"/>
      <c r="C316" s="146">
        <v>56</v>
      </c>
      <c r="D316" s="146" t="s">
        <v>144</v>
      </c>
      <c r="E316" s="147" t="s">
        <v>305</v>
      </c>
      <c r="F316" s="148" t="s">
        <v>1281</v>
      </c>
      <c r="G316" s="149" t="s">
        <v>238</v>
      </c>
      <c r="H316" s="150">
        <v>1</v>
      </c>
      <c r="I316" s="151"/>
      <c r="J316" s="151">
        <f>ROUND(I316*H316,2)</f>
        <v>0</v>
      </c>
      <c r="K316" s="148" t="s">
        <v>1</v>
      </c>
      <c r="L316" s="30"/>
      <c r="M316" s="152" t="s">
        <v>1</v>
      </c>
      <c r="N316" s="153" t="s">
        <v>44</v>
      </c>
      <c r="O316" s="154">
        <v>0</v>
      </c>
      <c r="P316" s="154">
        <f>O316*H316</f>
        <v>0</v>
      </c>
      <c r="Q316" s="154">
        <v>0</v>
      </c>
      <c r="R316" s="154">
        <f>Q316*H316</f>
        <v>0</v>
      </c>
      <c r="S316" s="154">
        <v>0</v>
      </c>
      <c r="T316" s="155">
        <f>S316*H316</f>
        <v>0</v>
      </c>
      <c r="U316" s="29"/>
      <c r="V316" s="29"/>
      <c r="W316" s="29"/>
      <c r="X316" s="29"/>
      <c r="Y316" s="29"/>
      <c r="Z316" s="29"/>
      <c r="AA316" s="29"/>
      <c r="AB316" s="29"/>
      <c r="AC316" s="29"/>
      <c r="AD316" s="29"/>
      <c r="AE316" s="29"/>
      <c r="AR316" s="156" t="s">
        <v>205</v>
      </c>
      <c r="AT316" s="156" t="s">
        <v>144</v>
      </c>
      <c r="AU316" s="156" t="s">
        <v>86</v>
      </c>
      <c r="AY316" s="17" t="s">
        <v>141</v>
      </c>
      <c r="BE316" s="157">
        <f>IF(N316="základní",J316,0)</f>
        <v>0</v>
      </c>
      <c r="BF316" s="157">
        <f>IF(N316="snížená",J316,0)</f>
        <v>0</v>
      </c>
      <c r="BG316" s="157">
        <f>IF(N316="zákl. přenesená",J316,0)</f>
        <v>0</v>
      </c>
      <c r="BH316" s="157">
        <f>IF(N316="sníž. přenesená",J316,0)</f>
        <v>0</v>
      </c>
      <c r="BI316" s="157">
        <f>IF(N316="nulová",J316,0)</f>
        <v>0</v>
      </c>
      <c r="BJ316" s="17" t="s">
        <v>86</v>
      </c>
      <c r="BK316" s="157">
        <f>ROUND(I316*H316,2)</f>
        <v>0</v>
      </c>
      <c r="BL316" s="17" t="s">
        <v>205</v>
      </c>
      <c r="BM316" s="156" t="s">
        <v>306</v>
      </c>
    </row>
    <row r="317" spans="1:65" s="2" customFormat="1" ht="24.2" customHeight="1">
      <c r="A317" s="29"/>
      <c r="B317" s="145"/>
      <c r="C317" s="146">
        <v>57</v>
      </c>
      <c r="D317" s="146" t="s">
        <v>144</v>
      </c>
      <c r="E317" s="147" t="s">
        <v>305</v>
      </c>
      <c r="F317" s="148" t="s">
        <v>610</v>
      </c>
      <c r="G317" s="149" t="s">
        <v>238</v>
      </c>
      <c r="H317" s="150">
        <v>1</v>
      </c>
      <c r="I317" s="151"/>
      <c r="J317" s="151">
        <f t="shared" ref="J317:J319" si="0">ROUND(I317*H317,2)</f>
        <v>0</v>
      </c>
      <c r="K317" s="148" t="s">
        <v>1</v>
      </c>
      <c r="L317" s="30"/>
      <c r="M317" s="152" t="s">
        <v>1</v>
      </c>
      <c r="N317" s="153" t="s">
        <v>44</v>
      </c>
      <c r="O317" s="154">
        <v>0</v>
      </c>
      <c r="P317" s="154">
        <f t="shared" ref="P317:P319" si="1">O317*H317</f>
        <v>0</v>
      </c>
      <c r="Q317" s="154">
        <v>0</v>
      </c>
      <c r="R317" s="154">
        <f t="shared" ref="R317:R319" si="2">Q317*H317</f>
        <v>0</v>
      </c>
      <c r="S317" s="154">
        <v>0</v>
      </c>
      <c r="T317" s="155">
        <f t="shared" ref="T317:T319" si="3">S317*H317</f>
        <v>0</v>
      </c>
      <c r="U317" s="29"/>
      <c r="V317" s="29"/>
      <c r="W317" s="29"/>
      <c r="X317" s="29"/>
      <c r="Y317" s="29"/>
      <c r="Z317" s="29"/>
      <c r="AA317" s="29"/>
      <c r="AB317" s="29"/>
      <c r="AC317" s="29"/>
      <c r="AD317" s="29"/>
      <c r="AE317" s="29"/>
      <c r="AR317" s="156" t="s">
        <v>205</v>
      </c>
      <c r="AT317" s="156" t="s">
        <v>144</v>
      </c>
      <c r="AU317" s="156" t="s">
        <v>86</v>
      </c>
      <c r="AY317" s="17" t="s">
        <v>141</v>
      </c>
      <c r="BE317" s="157">
        <f t="shared" ref="BE317:BE319" si="4">IF(N317="základní",J317,0)</f>
        <v>0</v>
      </c>
      <c r="BF317" s="157">
        <f t="shared" ref="BF317:BF319" si="5">IF(N317="snížená",J317,0)</f>
        <v>0</v>
      </c>
      <c r="BG317" s="157">
        <f t="shared" ref="BG317:BG319" si="6">IF(N317="zákl. přenesená",J317,0)</f>
        <v>0</v>
      </c>
      <c r="BH317" s="157">
        <f t="shared" ref="BH317:BH319" si="7">IF(N317="sníž. přenesená",J317,0)</f>
        <v>0</v>
      </c>
      <c r="BI317" s="157">
        <f t="shared" ref="BI317:BI319" si="8">IF(N317="nulová",J317,0)</f>
        <v>0</v>
      </c>
      <c r="BJ317" s="17" t="s">
        <v>86</v>
      </c>
      <c r="BK317" s="157">
        <f t="shared" ref="BK317:BK319" si="9">ROUND(I317*H317,2)</f>
        <v>0</v>
      </c>
      <c r="BL317" s="17" t="s">
        <v>205</v>
      </c>
      <c r="BM317" s="156" t="s">
        <v>306</v>
      </c>
    </row>
    <row r="318" spans="1:65" s="2" customFormat="1" ht="24.2" customHeight="1">
      <c r="A318" s="29"/>
      <c r="B318" s="145"/>
      <c r="C318" s="146">
        <v>58</v>
      </c>
      <c r="D318" s="146" t="s">
        <v>144</v>
      </c>
      <c r="E318" s="147" t="s">
        <v>305</v>
      </c>
      <c r="F318" s="148" t="s">
        <v>1282</v>
      </c>
      <c r="G318" s="149" t="s">
        <v>238</v>
      </c>
      <c r="H318" s="150">
        <v>1</v>
      </c>
      <c r="I318" s="151"/>
      <c r="J318" s="151">
        <f t="shared" si="0"/>
        <v>0</v>
      </c>
      <c r="K318" s="148" t="s">
        <v>1</v>
      </c>
      <c r="L318" s="30"/>
      <c r="M318" s="152" t="s">
        <v>1</v>
      </c>
      <c r="N318" s="153" t="s">
        <v>44</v>
      </c>
      <c r="O318" s="154">
        <v>0</v>
      </c>
      <c r="P318" s="154">
        <f t="shared" si="1"/>
        <v>0</v>
      </c>
      <c r="Q318" s="154">
        <v>0</v>
      </c>
      <c r="R318" s="154">
        <f t="shared" si="2"/>
        <v>0</v>
      </c>
      <c r="S318" s="154">
        <v>0</v>
      </c>
      <c r="T318" s="155">
        <f t="shared" si="3"/>
        <v>0</v>
      </c>
      <c r="U318" s="29"/>
      <c r="V318" s="29"/>
      <c r="W318" s="29"/>
      <c r="X318" s="29"/>
      <c r="Y318" s="29"/>
      <c r="Z318" s="29"/>
      <c r="AA318" s="29"/>
      <c r="AB318" s="29"/>
      <c r="AC318" s="29"/>
      <c r="AD318" s="29"/>
      <c r="AE318" s="29"/>
      <c r="AR318" s="156" t="s">
        <v>205</v>
      </c>
      <c r="AT318" s="156" t="s">
        <v>144</v>
      </c>
      <c r="AU318" s="156" t="s">
        <v>86</v>
      </c>
      <c r="AY318" s="17" t="s">
        <v>141</v>
      </c>
      <c r="BE318" s="157">
        <f t="shared" si="4"/>
        <v>0</v>
      </c>
      <c r="BF318" s="157">
        <f t="shared" si="5"/>
        <v>0</v>
      </c>
      <c r="BG318" s="157">
        <f t="shared" si="6"/>
        <v>0</v>
      </c>
      <c r="BH318" s="157">
        <f t="shared" si="7"/>
        <v>0</v>
      </c>
      <c r="BI318" s="157">
        <f t="shared" si="8"/>
        <v>0</v>
      </c>
      <c r="BJ318" s="17" t="s">
        <v>86</v>
      </c>
      <c r="BK318" s="157">
        <f t="shared" si="9"/>
        <v>0</v>
      </c>
      <c r="BL318" s="17" t="s">
        <v>205</v>
      </c>
      <c r="BM318" s="156" t="s">
        <v>306</v>
      </c>
    </row>
    <row r="319" spans="1:65" s="2" customFormat="1" ht="24.2" customHeight="1">
      <c r="A319" s="29"/>
      <c r="B319" s="145"/>
      <c r="C319" s="146">
        <v>59</v>
      </c>
      <c r="D319" s="146" t="s">
        <v>144</v>
      </c>
      <c r="E319" s="147" t="s">
        <v>305</v>
      </c>
      <c r="F319" s="148" t="s">
        <v>1283</v>
      </c>
      <c r="G319" s="149" t="s">
        <v>238</v>
      </c>
      <c r="H319" s="150">
        <v>1</v>
      </c>
      <c r="I319" s="151"/>
      <c r="J319" s="151">
        <f t="shared" si="0"/>
        <v>0</v>
      </c>
      <c r="K319" s="148" t="s">
        <v>1</v>
      </c>
      <c r="L319" s="30"/>
      <c r="M319" s="152" t="s">
        <v>1</v>
      </c>
      <c r="N319" s="153" t="s">
        <v>44</v>
      </c>
      <c r="O319" s="154">
        <v>0</v>
      </c>
      <c r="P319" s="154">
        <f t="shared" si="1"/>
        <v>0</v>
      </c>
      <c r="Q319" s="154">
        <v>0</v>
      </c>
      <c r="R319" s="154">
        <f t="shared" si="2"/>
        <v>0</v>
      </c>
      <c r="S319" s="154">
        <v>0</v>
      </c>
      <c r="T319" s="155">
        <f t="shared" si="3"/>
        <v>0</v>
      </c>
      <c r="U319" s="29"/>
      <c r="V319" s="29"/>
      <c r="W319" s="29"/>
      <c r="X319" s="29"/>
      <c r="Y319" s="29"/>
      <c r="Z319" s="29"/>
      <c r="AA319" s="29"/>
      <c r="AB319" s="29"/>
      <c r="AC319" s="29"/>
      <c r="AD319" s="29"/>
      <c r="AE319" s="29"/>
      <c r="AR319" s="156" t="s">
        <v>205</v>
      </c>
      <c r="AT319" s="156" t="s">
        <v>144</v>
      </c>
      <c r="AU319" s="156" t="s">
        <v>86</v>
      </c>
      <c r="AY319" s="17" t="s">
        <v>141</v>
      </c>
      <c r="BE319" s="157">
        <f t="shared" si="4"/>
        <v>0</v>
      </c>
      <c r="BF319" s="157">
        <f t="shared" si="5"/>
        <v>0</v>
      </c>
      <c r="BG319" s="157">
        <f t="shared" si="6"/>
        <v>0</v>
      </c>
      <c r="BH319" s="157">
        <f t="shared" si="7"/>
        <v>0</v>
      </c>
      <c r="BI319" s="157">
        <f t="shared" si="8"/>
        <v>0</v>
      </c>
      <c r="BJ319" s="17" t="s">
        <v>86</v>
      </c>
      <c r="BK319" s="157">
        <f t="shared" si="9"/>
        <v>0</v>
      </c>
      <c r="BL319" s="17" t="s">
        <v>205</v>
      </c>
      <c r="BM319" s="156" t="s">
        <v>306</v>
      </c>
    </row>
    <row r="320" spans="1:65" s="2" customFormat="1" ht="37.9" customHeight="1">
      <c r="A320" s="29"/>
      <c r="B320" s="145"/>
      <c r="C320" s="146">
        <v>60</v>
      </c>
      <c r="D320" s="146" t="s">
        <v>144</v>
      </c>
      <c r="E320" s="147" t="s">
        <v>308</v>
      </c>
      <c r="F320" s="148" t="s">
        <v>309</v>
      </c>
      <c r="G320" s="149" t="s">
        <v>310</v>
      </c>
      <c r="H320" s="150">
        <v>40</v>
      </c>
      <c r="I320" s="151"/>
      <c r="J320" s="151">
        <f>ROUND(I320*H320,2)</f>
        <v>0</v>
      </c>
      <c r="K320" s="148" t="s">
        <v>1</v>
      </c>
      <c r="L320" s="30"/>
      <c r="M320" s="188" t="s">
        <v>1</v>
      </c>
      <c r="N320" s="189" t="s">
        <v>44</v>
      </c>
      <c r="O320" s="190">
        <v>0</v>
      </c>
      <c r="P320" s="190">
        <f>O320*H320</f>
        <v>0</v>
      </c>
      <c r="Q320" s="190">
        <v>0</v>
      </c>
      <c r="R320" s="190">
        <f>Q320*H320</f>
        <v>0</v>
      </c>
      <c r="S320" s="190">
        <v>0</v>
      </c>
      <c r="T320" s="191">
        <f>S320*H320</f>
        <v>0</v>
      </c>
      <c r="U320" s="29"/>
      <c r="V320" s="29"/>
      <c r="W320" s="29"/>
      <c r="X320" s="29"/>
      <c r="Y320" s="29"/>
      <c r="Z320" s="29"/>
      <c r="AA320" s="29"/>
      <c r="AB320" s="29"/>
      <c r="AC320" s="29"/>
      <c r="AD320" s="29"/>
      <c r="AE320" s="29"/>
      <c r="AR320" s="156" t="s">
        <v>205</v>
      </c>
      <c r="AT320" s="156" t="s">
        <v>144</v>
      </c>
      <c r="AU320" s="156" t="s">
        <v>86</v>
      </c>
      <c r="AY320" s="17" t="s">
        <v>141</v>
      </c>
      <c r="BE320" s="157">
        <f>IF(N320="základní",J320,0)</f>
        <v>0</v>
      </c>
      <c r="BF320" s="157">
        <f>IF(N320="snížená",J320,0)</f>
        <v>0</v>
      </c>
      <c r="BG320" s="157">
        <f>IF(N320="zákl. přenesená",J320,0)</f>
        <v>0</v>
      </c>
      <c r="BH320" s="157">
        <f>IF(N320="sníž. přenesená",J320,0)</f>
        <v>0</v>
      </c>
      <c r="BI320" s="157">
        <f>IF(N320="nulová",J320,0)</f>
        <v>0</v>
      </c>
      <c r="BJ320" s="17" t="s">
        <v>86</v>
      </c>
      <c r="BK320" s="157">
        <f>ROUND(I320*H320,2)</f>
        <v>0</v>
      </c>
      <c r="BL320" s="17" t="s">
        <v>205</v>
      </c>
      <c r="BM320" s="156" t="s">
        <v>311</v>
      </c>
    </row>
    <row r="321" spans="1:31" s="2" customFormat="1" ht="6.95" customHeight="1">
      <c r="A321" s="29"/>
      <c r="B321" s="44"/>
      <c r="C321" s="45"/>
      <c r="D321" s="45"/>
      <c r="E321" s="45"/>
      <c r="F321" s="45"/>
      <c r="G321" s="45"/>
      <c r="H321" s="45"/>
      <c r="I321" s="45"/>
      <c r="J321" s="45"/>
      <c r="K321" s="45"/>
      <c r="L321" s="30"/>
      <c r="M321" s="29"/>
      <c r="O321" s="29"/>
      <c r="P321" s="29"/>
      <c r="Q321" s="29"/>
      <c r="R321" s="29"/>
      <c r="S321" s="29"/>
      <c r="T321" s="29"/>
      <c r="U321" s="29"/>
      <c r="V321" s="29"/>
      <c r="W321" s="29"/>
      <c r="X321" s="29"/>
      <c r="Y321" s="29"/>
      <c r="Z321" s="29"/>
      <c r="AA321" s="29"/>
      <c r="AB321" s="29"/>
      <c r="AC321" s="29"/>
      <c r="AD321" s="29"/>
      <c r="AE321" s="29"/>
    </row>
    <row r="322" spans="1:31" ht="11.25"/>
    <row r="323" spans="1:31" ht="11.25"/>
    <row r="324" spans="1:31" ht="11.25"/>
    <row r="325" spans="1:31" ht="11.25"/>
    <row r="326" spans="1:31" ht="11.25"/>
    <row r="327" spans="1:31" ht="11.25"/>
    <row r="328" spans="1:31" ht="11.25"/>
    <row r="329" spans="1:31" ht="11.25"/>
    <row r="330" spans="1:31" ht="11.25"/>
    <row r="331" spans="1:31" ht="11.25"/>
    <row r="332" spans="1:31" ht="11.25"/>
    <row r="333" spans="1:31" ht="11.25"/>
    <row r="334" spans="1:31" ht="11.25"/>
    <row r="335" spans="1:31" ht="11.25"/>
    <row r="336" spans="1:31" ht="11.25"/>
    <row r="337" ht="11.25"/>
    <row r="338" ht="11.25"/>
    <row r="339" ht="11.25"/>
    <row r="340" ht="11.25"/>
    <row r="341" ht="11.25"/>
    <row r="342" ht="11.25"/>
    <row r="343" ht="11.25"/>
    <row r="344" ht="11.25"/>
    <row r="345" ht="11.25"/>
    <row r="346" ht="11.25"/>
    <row r="347" ht="11.25"/>
    <row r="348" ht="11.25"/>
    <row r="349" ht="11.25"/>
    <row r="350" ht="11.25"/>
    <row r="351" ht="11.25"/>
    <row r="352" ht="11.25"/>
    <row r="353" ht="11.25"/>
    <row r="354" ht="11.25"/>
    <row r="355" ht="11.25"/>
    <row r="356" ht="11.25"/>
    <row r="357" ht="11.25"/>
    <row r="358" ht="11.25"/>
    <row r="359" ht="11.25"/>
    <row r="360" ht="11.25"/>
    <row r="372" ht="11.25"/>
    <row r="374" ht="11.25"/>
    <row r="375" ht="11.25"/>
    <row r="379" ht="11.25"/>
    <row r="382" ht="11.25"/>
    <row r="383" ht="11.25"/>
    <row r="395" ht="11.25"/>
  </sheetData>
  <sheetProtection password="CC0C" sheet="1" objects="1" scenarios="1"/>
  <autoFilter ref="C129:K320" xr:uid="{00000000-0009-0000-0000-000001000000}"/>
  <mergeCells count="11">
    <mergeCell ref="L2:V2"/>
    <mergeCell ref="E87:H87"/>
    <mergeCell ref="E89:H89"/>
    <mergeCell ref="E118:H118"/>
    <mergeCell ref="E120:H120"/>
    <mergeCell ref="E122:H122"/>
    <mergeCell ref="E7:H7"/>
    <mergeCell ref="E9:H9"/>
    <mergeCell ref="E11:H11"/>
    <mergeCell ref="E29:H29"/>
    <mergeCell ref="E85:H85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M321"/>
  <sheetViews>
    <sheetView showGridLines="0" topLeftCell="A76" workbookViewId="0">
      <selection activeCell="I134" sqref="I134"/>
    </sheetView>
  </sheetViews>
  <sheetFormatPr defaultRowHeight="15"/>
  <cols>
    <col min="1" max="1" width="8.33203125" style="95" customWidth="1"/>
    <col min="2" max="2" width="1.1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50.83203125" style="95" customWidth="1"/>
    <col min="7" max="7" width="7.5" style="95" customWidth="1"/>
    <col min="8" max="8" width="11.5" style="95" customWidth="1"/>
    <col min="9" max="11" width="20.1640625" style="95" customWidth="1"/>
    <col min="12" max="12" width="9.33203125" style="95" customWidth="1"/>
    <col min="13" max="13" width="10.83203125" style="95" hidden="1" customWidth="1"/>
    <col min="14" max="14" width="9.33203125" style="95" hidden="1"/>
    <col min="15" max="20" width="14.1640625" style="95" hidden="1" customWidth="1"/>
    <col min="21" max="21" width="16.33203125" style="95" hidden="1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46" ht="11.25"/>
    <row r="2" spans="1:46" ht="36.950000000000003" customHeight="1">
      <c r="L2" s="390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240" t="s">
        <v>96</v>
      </c>
    </row>
    <row r="3" spans="1:46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44"/>
      <c r="AT3" s="240" t="s">
        <v>88</v>
      </c>
    </row>
    <row r="4" spans="1:46" ht="24.95" customHeight="1">
      <c r="B4" s="244"/>
      <c r="D4" s="391" t="s">
        <v>108</v>
      </c>
      <c r="L4" s="244"/>
      <c r="M4" s="392" t="s">
        <v>10</v>
      </c>
      <c r="AT4" s="240" t="s">
        <v>3</v>
      </c>
    </row>
    <row r="5" spans="1:46" ht="6.95" customHeight="1">
      <c r="B5" s="244"/>
      <c r="L5" s="244"/>
    </row>
    <row r="6" spans="1:46" ht="12" customHeight="1">
      <c r="B6" s="244"/>
      <c r="D6" s="393" t="s">
        <v>14</v>
      </c>
      <c r="L6" s="244"/>
    </row>
    <row r="7" spans="1:46" ht="16.5" customHeight="1">
      <c r="B7" s="244"/>
      <c r="E7" s="249" t="str">
        <f>'Rekapitulace stavby'!K6</f>
        <v>Kosmonosy, obnova vodovodu a kanalizace - 2. etapa - část C</v>
      </c>
      <c r="F7" s="250"/>
      <c r="G7" s="250"/>
      <c r="H7" s="250"/>
      <c r="L7" s="244"/>
    </row>
    <row r="8" spans="1:46" ht="12" customHeight="1">
      <c r="B8" s="244"/>
      <c r="D8" s="393" t="s">
        <v>109</v>
      </c>
      <c r="L8" s="244"/>
    </row>
    <row r="9" spans="1:46" s="378" customFormat="1" ht="16.5" customHeight="1">
      <c r="A9" s="251"/>
      <c r="B9" s="252"/>
      <c r="C9" s="251"/>
      <c r="D9" s="251"/>
      <c r="E9" s="249" t="s">
        <v>110</v>
      </c>
      <c r="F9" s="311"/>
      <c r="G9" s="311"/>
      <c r="H9" s="311"/>
      <c r="I9" s="251"/>
      <c r="J9" s="251"/>
      <c r="K9" s="251"/>
      <c r="L9" s="394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</row>
    <row r="10" spans="1:46" s="378" customFormat="1" ht="12" customHeight="1">
      <c r="A10" s="251"/>
      <c r="B10" s="252"/>
      <c r="C10" s="251"/>
      <c r="D10" s="393" t="s">
        <v>111</v>
      </c>
      <c r="E10" s="251"/>
      <c r="F10" s="251"/>
      <c r="G10" s="251"/>
      <c r="H10" s="251"/>
      <c r="I10" s="251"/>
      <c r="J10" s="251"/>
      <c r="K10" s="251"/>
      <c r="L10" s="394"/>
      <c r="S10" s="251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  <c r="AD10" s="251"/>
      <c r="AE10" s="251"/>
    </row>
    <row r="11" spans="1:46" s="378" customFormat="1" ht="16.5" customHeight="1">
      <c r="A11" s="251"/>
      <c r="B11" s="252"/>
      <c r="C11" s="251"/>
      <c r="D11" s="251"/>
      <c r="E11" s="395" t="s">
        <v>312</v>
      </c>
      <c r="F11" s="311"/>
      <c r="G11" s="311"/>
      <c r="H11" s="311"/>
      <c r="I11" s="251"/>
      <c r="J11" s="251"/>
      <c r="K11" s="251"/>
      <c r="L11" s="394"/>
      <c r="S11" s="251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</row>
    <row r="12" spans="1:46" s="378" customFormat="1" ht="11.25">
      <c r="A12" s="251"/>
      <c r="B12" s="252"/>
      <c r="C12" s="251"/>
      <c r="D12" s="251"/>
      <c r="E12" s="251"/>
      <c r="F12" s="251"/>
      <c r="G12" s="251"/>
      <c r="H12" s="251"/>
      <c r="I12" s="251"/>
      <c r="J12" s="251"/>
      <c r="K12" s="251"/>
      <c r="L12" s="394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</row>
    <row r="13" spans="1:46" s="378" customFormat="1" ht="12" customHeight="1">
      <c r="A13" s="251"/>
      <c r="B13" s="252"/>
      <c r="C13" s="251"/>
      <c r="D13" s="393" t="s">
        <v>16</v>
      </c>
      <c r="E13" s="251"/>
      <c r="F13" s="396" t="s">
        <v>1</v>
      </c>
      <c r="G13" s="251"/>
      <c r="H13" s="251"/>
      <c r="I13" s="393" t="s">
        <v>17</v>
      </c>
      <c r="J13" s="396" t="s">
        <v>1</v>
      </c>
      <c r="K13" s="251"/>
      <c r="L13" s="394"/>
      <c r="S13" s="251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  <c r="AD13" s="251"/>
      <c r="AE13" s="251"/>
    </row>
    <row r="14" spans="1:46" s="378" customFormat="1" ht="12" customHeight="1">
      <c r="A14" s="251"/>
      <c r="B14" s="252"/>
      <c r="C14" s="251"/>
      <c r="D14" s="393" t="s">
        <v>18</v>
      </c>
      <c r="E14" s="251"/>
      <c r="F14" s="396" t="s">
        <v>19</v>
      </c>
      <c r="G14" s="251"/>
      <c r="H14" s="251"/>
      <c r="I14" s="393" t="s">
        <v>20</v>
      </c>
      <c r="J14" s="397" t="str">
        <f>'Rekapitulace stavby'!AN8</f>
        <v>29. 10. 2020</v>
      </c>
      <c r="K14" s="251"/>
      <c r="L14" s="394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</row>
    <row r="15" spans="1:46" s="378" customFormat="1" ht="10.9" customHeight="1">
      <c r="A15" s="251"/>
      <c r="B15" s="252"/>
      <c r="C15" s="251"/>
      <c r="D15" s="251"/>
      <c r="E15" s="251"/>
      <c r="F15" s="251"/>
      <c r="G15" s="251"/>
      <c r="H15" s="251"/>
      <c r="I15" s="251"/>
      <c r="J15" s="251"/>
      <c r="K15" s="251"/>
      <c r="L15" s="394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</row>
    <row r="16" spans="1:46" s="378" customFormat="1" ht="12" customHeight="1">
      <c r="A16" s="251"/>
      <c r="B16" s="252"/>
      <c r="C16" s="251"/>
      <c r="D16" s="393" t="s">
        <v>22</v>
      </c>
      <c r="E16" s="251"/>
      <c r="F16" s="251"/>
      <c r="G16" s="251"/>
      <c r="H16" s="251"/>
      <c r="I16" s="393" t="s">
        <v>23</v>
      </c>
      <c r="J16" s="396" t="s">
        <v>24</v>
      </c>
      <c r="K16" s="251"/>
      <c r="L16" s="394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  <c r="AD16" s="251"/>
      <c r="AE16" s="251"/>
    </row>
    <row r="17" spans="1:31" s="378" customFormat="1" ht="18" customHeight="1">
      <c r="A17" s="251"/>
      <c r="B17" s="252"/>
      <c r="C17" s="251"/>
      <c r="D17" s="251"/>
      <c r="E17" s="396" t="s">
        <v>25</v>
      </c>
      <c r="F17" s="251"/>
      <c r="G17" s="251"/>
      <c r="H17" s="251"/>
      <c r="I17" s="393" t="s">
        <v>26</v>
      </c>
      <c r="J17" s="396" t="s">
        <v>27</v>
      </c>
      <c r="K17" s="251"/>
      <c r="L17" s="394"/>
      <c r="S17" s="251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  <c r="AD17" s="251"/>
      <c r="AE17" s="251"/>
    </row>
    <row r="18" spans="1:31" s="378" customFormat="1" ht="6.95" customHeight="1">
      <c r="A18" s="251"/>
      <c r="B18" s="252"/>
      <c r="C18" s="251"/>
      <c r="D18" s="251"/>
      <c r="E18" s="251"/>
      <c r="F18" s="251"/>
      <c r="G18" s="251"/>
      <c r="H18" s="251"/>
      <c r="I18" s="251"/>
      <c r="J18" s="251"/>
      <c r="K18" s="251"/>
      <c r="L18" s="394"/>
      <c r="S18" s="251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  <c r="AD18" s="251"/>
      <c r="AE18" s="251"/>
    </row>
    <row r="19" spans="1:31" s="378" customFormat="1" ht="12" customHeight="1">
      <c r="A19" s="251"/>
      <c r="B19" s="252"/>
      <c r="C19" s="251"/>
      <c r="D19" s="393" t="s">
        <v>28</v>
      </c>
      <c r="E19" s="251"/>
      <c r="F19" s="251"/>
      <c r="G19" s="251"/>
      <c r="H19" s="251"/>
      <c r="I19" s="393" t="s">
        <v>23</v>
      </c>
      <c r="J19" s="396" t="s">
        <v>1</v>
      </c>
      <c r="K19" s="251"/>
      <c r="L19" s="394"/>
      <c r="S19" s="251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  <c r="AD19" s="251"/>
      <c r="AE19" s="251"/>
    </row>
    <row r="20" spans="1:31" s="378" customFormat="1" ht="18" customHeight="1">
      <c r="A20" s="251"/>
      <c r="B20" s="252"/>
      <c r="C20" s="251"/>
      <c r="D20" s="251"/>
      <c r="E20" s="396" t="s">
        <v>29</v>
      </c>
      <c r="F20" s="251"/>
      <c r="G20" s="251"/>
      <c r="H20" s="251"/>
      <c r="I20" s="393" t="s">
        <v>26</v>
      </c>
      <c r="J20" s="396" t="s">
        <v>1</v>
      </c>
      <c r="K20" s="251"/>
      <c r="L20" s="394"/>
      <c r="S20" s="251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  <c r="AD20" s="251"/>
      <c r="AE20" s="251"/>
    </row>
    <row r="21" spans="1:31" s="378" customFormat="1" ht="6.95" customHeight="1">
      <c r="A21" s="251"/>
      <c r="B21" s="252"/>
      <c r="C21" s="251"/>
      <c r="D21" s="251"/>
      <c r="E21" s="251"/>
      <c r="F21" s="251"/>
      <c r="G21" s="251"/>
      <c r="H21" s="251"/>
      <c r="I21" s="251"/>
      <c r="J21" s="251"/>
      <c r="K21" s="251"/>
      <c r="L21" s="394"/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</row>
    <row r="22" spans="1:31" s="378" customFormat="1" ht="12" customHeight="1">
      <c r="A22" s="251"/>
      <c r="B22" s="252"/>
      <c r="C22" s="251"/>
      <c r="D22" s="393" t="s">
        <v>30</v>
      </c>
      <c r="E22" s="251"/>
      <c r="F22" s="251"/>
      <c r="G22" s="251"/>
      <c r="H22" s="251"/>
      <c r="I22" s="393" t="s">
        <v>23</v>
      </c>
      <c r="J22" s="396" t="s">
        <v>31</v>
      </c>
      <c r="K22" s="251"/>
      <c r="L22" s="394"/>
      <c r="S22" s="251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  <c r="AD22" s="251"/>
      <c r="AE22" s="251"/>
    </row>
    <row r="23" spans="1:31" s="378" customFormat="1" ht="18" customHeight="1">
      <c r="A23" s="251"/>
      <c r="B23" s="252"/>
      <c r="C23" s="251"/>
      <c r="D23" s="251"/>
      <c r="E23" s="396" t="s">
        <v>32</v>
      </c>
      <c r="F23" s="251"/>
      <c r="G23" s="251"/>
      <c r="H23" s="251"/>
      <c r="I23" s="393" t="s">
        <v>26</v>
      </c>
      <c r="J23" s="396" t="s">
        <v>33</v>
      </c>
      <c r="K23" s="251"/>
      <c r="L23" s="394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</row>
    <row r="24" spans="1:31" s="378" customFormat="1" ht="6.95" customHeight="1">
      <c r="A24" s="251"/>
      <c r="B24" s="252"/>
      <c r="C24" s="251"/>
      <c r="D24" s="251"/>
      <c r="E24" s="251"/>
      <c r="F24" s="251"/>
      <c r="G24" s="251"/>
      <c r="H24" s="251"/>
      <c r="I24" s="251"/>
      <c r="J24" s="251"/>
      <c r="K24" s="251"/>
      <c r="L24" s="394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  <c r="AD24" s="251"/>
      <c r="AE24" s="251"/>
    </row>
    <row r="25" spans="1:31" s="378" customFormat="1" ht="12" customHeight="1">
      <c r="A25" s="251"/>
      <c r="B25" s="252"/>
      <c r="C25" s="251"/>
      <c r="D25" s="393" t="s">
        <v>35</v>
      </c>
      <c r="E25" s="251"/>
      <c r="F25" s="251"/>
      <c r="G25" s="251"/>
      <c r="H25" s="251"/>
      <c r="I25" s="393" t="s">
        <v>23</v>
      </c>
      <c r="J25" s="396" t="s">
        <v>1</v>
      </c>
      <c r="K25" s="251"/>
      <c r="L25" s="394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</row>
    <row r="26" spans="1:31" s="378" customFormat="1" ht="18" customHeight="1">
      <c r="A26" s="251"/>
      <c r="B26" s="252"/>
      <c r="C26" s="251"/>
      <c r="D26" s="251"/>
      <c r="E26" s="396" t="s">
        <v>36</v>
      </c>
      <c r="F26" s="251"/>
      <c r="G26" s="251"/>
      <c r="H26" s="251"/>
      <c r="I26" s="393" t="s">
        <v>26</v>
      </c>
      <c r="J26" s="396" t="s">
        <v>1</v>
      </c>
      <c r="K26" s="251"/>
      <c r="L26" s="394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</row>
    <row r="27" spans="1:31" s="378" customFormat="1" ht="6.95" customHeight="1">
      <c r="A27" s="251"/>
      <c r="B27" s="252"/>
      <c r="C27" s="251"/>
      <c r="D27" s="251"/>
      <c r="E27" s="251"/>
      <c r="F27" s="251"/>
      <c r="G27" s="251"/>
      <c r="H27" s="251"/>
      <c r="I27" s="251"/>
      <c r="J27" s="251"/>
      <c r="K27" s="251"/>
      <c r="L27" s="394"/>
      <c r="S27" s="251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  <c r="AD27" s="251"/>
      <c r="AE27" s="251"/>
    </row>
    <row r="28" spans="1:31" s="378" customFormat="1" ht="12" customHeight="1">
      <c r="A28" s="251"/>
      <c r="B28" s="252"/>
      <c r="C28" s="251"/>
      <c r="D28" s="393" t="s">
        <v>37</v>
      </c>
      <c r="E28" s="251"/>
      <c r="F28" s="251"/>
      <c r="G28" s="251"/>
      <c r="H28" s="251"/>
      <c r="I28" s="251"/>
      <c r="J28" s="251"/>
      <c r="K28" s="251"/>
      <c r="L28" s="394"/>
      <c r="S28" s="251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  <c r="AD28" s="251"/>
      <c r="AE28" s="251"/>
    </row>
    <row r="29" spans="1:31" s="400" customFormat="1" ht="16.5" customHeight="1">
      <c r="A29" s="262"/>
      <c r="B29" s="258"/>
      <c r="C29" s="262"/>
      <c r="D29" s="262"/>
      <c r="E29" s="398" t="s">
        <v>1</v>
      </c>
      <c r="F29" s="398"/>
      <c r="G29" s="398"/>
      <c r="H29" s="398"/>
      <c r="I29" s="262"/>
      <c r="J29" s="262"/>
      <c r="K29" s="262"/>
      <c r="L29" s="399"/>
      <c r="S29" s="262"/>
      <c r="T29" s="262"/>
      <c r="U29" s="262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</row>
    <row r="30" spans="1:31" s="378" customFormat="1" ht="6.95" customHeight="1">
      <c r="A30" s="251"/>
      <c r="B30" s="252"/>
      <c r="C30" s="251"/>
      <c r="D30" s="251"/>
      <c r="E30" s="251"/>
      <c r="F30" s="251"/>
      <c r="G30" s="251"/>
      <c r="H30" s="251"/>
      <c r="I30" s="251"/>
      <c r="J30" s="251"/>
      <c r="K30" s="251"/>
      <c r="L30" s="394"/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</row>
    <row r="31" spans="1:31" s="378" customFormat="1" ht="6.95" customHeight="1">
      <c r="A31" s="251"/>
      <c r="B31" s="252"/>
      <c r="C31" s="251"/>
      <c r="D31" s="263"/>
      <c r="E31" s="263"/>
      <c r="F31" s="263"/>
      <c r="G31" s="263"/>
      <c r="H31" s="263"/>
      <c r="I31" s="263"/>
      <c r="J31" s="263"/>
      <c r="K31" s="263"/>
      <c r="L31" s="394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</row>
    <row r="32" spans="1:31" s="378" customFormat="1" ht="25.35" customHeight="1">
      <c r="A32" s="251"/>
      <c r="B32" s="252"/>
      <c r="C32" s="251"/>
      <c r="D32" s="401" t="s">
        <v>39</v>
      </c>
      <c r="E32" s="251"/>
      <c r="F32" s="251"/>
      <c r="G32" s="251"/>
      <c r="H32" s="251"/>
      <c r="I32" s="251"/>
      <c r="J32" s="402">
        <f>ROUND(J131, 2)</f>
        <v>0</v>
      </c>
      <c r="K32" s="251"/>
      <c r="L32" s="394"/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</row>
    <row r="33" spans="1:31" s="378" customFormat="1" ht="6.95" customHeight="1">
      <c r="A33" s="251"/>
      <c r="B33" s="252"/>
      <c r="C33" s="251"/>
      <c r="D33" s="263"/>
      <c r="E33" s="263"/>
      <c r="F33" s="263"/>
      <c r="G33" s="263"/>
      <c r="H33" s="263"/>
      <c r="I33" s="263"/>
      <c r="J33" s="263"/>
      <c r="K33" s="263"/>
      <c r="L33" s="394"/>
      <c r="S33" s="251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  <c r="AD33" s="251"/>
      <c r="AE33" s="251"/>
    </row>
    <row r="34" spans="1:31" s="378" customFormat="1" ht="14.45" customHeight="1">
      <c r="A34" s="251"/>
      <c r="B34" s="252"/>
      <c r="C34" s="251"/>
      <c r="D34" s="251"/>
      <c r="E34" s="251"/>
      <c r="F34" s="403" t="s">
        <v>41</v>
      </c>
      <c r="G34" s="251"/>
      <c r="H34" s="251"/>
      <c r="I34" s="403" t="s">
        <v>40</v>
      </c>
      <c r="J34" s="403" t="s">
        <v>42</v>
      </c>
      <c r="K34" s="251"/>
      <c r="L34" s="394"/>
      <c r="S34" s="251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  <c r="AD34" s="251"/>
      <c r="AE34" s="251"/>
    </row>
    <row r="35" spans="1:31" s="378" customFormat="1" ht="14.45" customHeight="1">
      <c r="A35" s="251"/>
      <c r="B35" s="252"/>
      <c r="C35" s="251"/>
      <c r="D35" s="404" t="s">
        <v>43</v>
      </c>
      <c r="E35" s="393" t="s">
        <v>44</v>
      </c>
      <c r="F35" s="405">
        <f>ROUND((SUM(BE131:BE320)),  2)</f>
        <v>0</v>
      </c>
      <c r="G35" s="251"/>
      <c r="H35" s="251"/>
      <c r="I35" s="406">
        <v>0.21</v>
      </c>
      <c r="J35" s="405">
        <f>ROUND(((SUM(BE131:BE320))*I35),  2)</f>
        <v>0</v>
      </c>
      <c r="K35" s="251"/>
      <c r="L35" s="394"/>
      <c r="S35" s="251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  <c r="AD35" s="251"/>
      <c r="AE35" s="251"/>
    </row>
    <row r="36" spans="1:31" s="378" customFormat="1" ht="14.45" customHeight="1">
      <c r="A36" s="251"/>
      <c r="B36" s="252"/>
      <c r="C36" s="251"/>
      <c r="D36" s="251"/>
      <c r="E36" s="393" t="s">
        <v>45</v>
      </c>
      <c r="F36" s="405">
        <f>ROUND((SUM(BF131:BF320)),  2)</f>
        <v>0</v>
      </c>
      <c r="G36" s="251"/>
      <c r="H36" s="251"/>
      <c r="I36" s="406">
        <v>0.15</v>
      </c>
      <c r="J36" s="405">
        <f>ROUND(((SUM(BF131:BF320))*I36),  2)</f>
        <v>0</v>
      </c>
      <c r="K36" s="251"/>
      <c r="L36" s="394"/>
      <c r="S36" s="251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  <c r="AD36" s="251"/>
      <c r="AE36" s="251"/>
    </row>
    <row r="37" spans="1:31" s="378" customFormat="1" ht="14.45" hidden="1" customHeight="1">
      <c r="A37" s="251"/>
      <c r="B37" s="252"/>
      <c r="C37" s="251"/>
      <c r="D37" s="251"/>
      <c r="E37" s="393" t="s">
        <v>46</v>
      </c>
      <c r="F37" s="405">
        <f>ROUND((SUM(BG131:BG320)),  2)</f>
        <v>0</v>
      </c>
      <c r="G37" s="251"/>
      <c r="H37" s="251"/>
      <c r="I37" s="406">
        <v>0.21</v>
      </c>
      <c r="J37" s="405">
        <f>0</f>
        <v>0</v>
      </c>
      <c r="K37" s="251"/>
      <c r="L37" s="394"/>
      <c r="S37" s="251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  <c r="AD37" s="251"/>
      <c r="AE37" s="251"/>
    </row>
    <row r="38" spans="1:31" s="378" customFormat="1" ht="14.45" hidden="1" customHeight="1">
      <c r="A38" s="251"/>
      <c r="B38" s="252"/>
      <c r="C38" s="251"/>
      <c r="D38" s="251"/>
      <c r="E38" s="393" t="s">
        <v>47</v>
      </c>
      <c r="F38" s="405">
        <f>ROUND((SUM(BH131:BH320)),  2)</f>
        <v>0</v>
      </c>
      <c r="G38" s="251"/>
      <c r="H38" s="251"/>
      <c r="I38" s="406">
        <v>0.15</v>
      </c>
      <c r="J38" s="405">
        <f>0</f>
        <v>0</v>
      </c>
      <c r="K38" s="251"/>
      <c r="L38" s="394"/>
      <c r="S38" s="251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  <c r="AD38" s="251"/>
      <c r="AE38" s="251"/>
    </row>
    <row r="39" spans="1:31" s="378" customFormat="1" ht="14.45" hidden="1" customHeight="1">
      <c r="A39" s="251"/>
      <c r="B39" s="252"/>
      <c r="C39" s="251"/>
      <c r="D39" s="251"/>
      <c r="E39" s="393" t="s">
        <v>48</v>
      </c>
      <c r="F39" s="405">
        <f>ROUND((SUM(BI131:BI320)),  2)</f>
        <v>0</v>
      </c>
      <c r="G39" s="251"/>
      <c r="H39" s="251"/>
      <c r="I39" s="406">
        <v>0</v>
      </c>
      <c r="J39" s="405">
        <f>0</f>
        <v>0</v>
      </c>
      <c r="K39" s="251"/>
      <c r="L39" s="394"/>
      <c r="S39" s="251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  <c r="AD39" s="251"/>
      <c r="AE39" s="251"/>
    </row>
    <row r="40" spans="1:31" s="378" customFormat="1" ht="6.95" customHeight="1">
      <c r="A40" s="251"/>
      <c r="B40" s="252"/>
      <c r="C40" s="251"/>
      <c r="D40" s="251"/>
      <c r="E40" s="251"/>
      <c r="F40" s="251"/>
      <c r="G40" s="251"/>
      <c r="H40" s="251"/>
      <c r="I40" s="251"/>
      <c r="J40" s="251"/>
      <c r="K40" s="251"/>
      <c r="L40" s="394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</row>
    <row r="41" spans="1:31" s="378" customFormat="1" ht="25.35" customHeight="1">
      <c r="A41" s="251"/>
      <c r="B41" s="252"/>
      <c r="C41" s="407"/>
      <c r="D41" s="408" t="s">
        <v>49</v>
      </c>
      <c r="E41" s="273"/>
      <c r="F41" s="273"/>
      <c r="G41" s="409" t="s">
        <v>50</v>
      </c>
      <c r="H41" s="410" t="s">
        <v>51</v>
      </c>
      <c r="I41" s="273"/>
      <c r="J41" s="411">
        <f>SUM(J32:J39)</f>
        <v>0</v>
      </c>
      <c r="K41" s="412"/>
      <c r="L41" s="394"/>
      <c r="S41" s="251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  <c r="AD41" s="251"/>
      <c r="AE41" s="251"/>
    </row>
    <row r="42" spans="1:31" s="378" customFormat="1" ht="14.45" customHeight="1">
      <c r="A42" s="251"/>
      <c r="B42" s="252"/>
      <c r="C42" s="251"/>
      <c r="D42" s="251"/>
      <c r="E42" s="251"/>
      <c r="F42" s="251"/>
      <c r="G42" s="251"/>
      <c r="H42" s="251"/>
      <c r="I42" s="251"/>
      <c r="J42" s="251"/>
      <c r="K42" s="251"/>
      <c r="L42" s="394"/>
      <c r="S42" s="251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  <c r="AD42" s="251"/>
      <c r="AE42" s="251"/>
    </row>
    <row r="43" spans="1:31" ht="14.45" customHeight="1">
      <c r="B43" s="244"/>
      <c r="L43" s="244"/>
    </row>
    <row r="44" spans="1:31" ht="14.45" customHeight="1">
      <c r="B44" s="244"/>
      <c r="L44" s="244"/>
    </row>
    <row r="45" spans="1:31" ht="14.45" customHeight="1">
      <c r="B45" s="244"/>
      <c r="L45" s="244"/>
    </row>
    <row r="46" spans="1:31" ht="14.45" customHeight="1">
      <c r="B46" s="244"/>
      <c r="L46" s="244"/>
    </row>
    <row r="47" spans="1:31" ht="14.45" customHeight="1">
      <c r="B47" s="244"/>
      <c r="L47" s="244"/>
    </row>
    <row r="48" spans="1:31" ht="14.45" customHeight="1">
      <c r="B48" s="244"/>
      <c r="L48" s="244"/>
    </row>
    <row r="49" spans="1:31" ht="14.45" customHeight="1">
      <c r="B49" s="244"/>
      <c r="L49" s="244"/>
    </row>
    <row r="50" spans="1:31" s="378" customFormat="1" ht="14.45" customHeight="1">
      <c r="B50" s="394"/>
      <c r="D50" s="413" t="s">
        <v>52</v>
      </c>
      <c r="E50" s="414"/>
      <c r="F50" s="414"/>
      <c r="G50" s="413" t="s">
        <v>53</v>
      </c>
      <c r="H50" s="414"/>
      <c r="I50" s="414"/>
      <c r="J50" s="414"/>
      <c r="K50" s="414"/>
      <c r="L50" s="394"/>
    </row>
    <row r="51" spans="1:31" ht="11.25">
      <c r="B51" s="244"/>
      <c r="L51" s="244"/>
    </row>
    <row r="52" spans="1:31" ht="11.25">
      <c r="B52" s="244"/>
      <c r="L52" s="244"/>
    </row>
    <row r="53" spans="1:31" ht="11.25">
      <c r="B53" s="244"/>
      <c r="L53" s="244"/>
    </row>
    <row r="54" spans="1:31" ht="11.25">
      <c r="B54" s="244"/>
      <c r="L54" s="244"/>
    </row>
    <row r="55" spans="1:31" ht="11.25">
      <c r="B55" s="244"/>
      <c r="L55" s="244"/>
    </row>
    <row r="56" spans="1:31" ht="11.25">
      <c r="B56" s="244"/>
      <c r="L56" s="244"/>
    </row>
    <row r="57" spans="1:31" ht="11.25">
      <c r="B57" s="244"/>
      <c r="L57" s="244"/>
    </row>
    <row r="58" spans="1:31" ht="11.25">
      <c r="B58" s="244"/>
      <c r="L58" s="244"/>
    </row>
    <row r="59" spans="1:31" ht="11.25">
      <c r="B59" s="244"/>
      <c r="L59" s="244"/>
    </row>
    <row r="60" spans="1:31" ht="11.25">
      <c r="B60" s="244"/>
      <c r="L60" s="244"/>
    </row>
    <row r="61" spans="1:31" s="378" customFormat="1" ht="12.75">
      <c r="A61" s="251"/>
      <c r="B61" s="252"/>
      <c r="C61" s="251"/>
      <c r="D61" s="415" t="s">
        <v>54</v>
      </c>
      <c r="E61" s="416"/>
      <c r="F61" s="417" t="s">
        <v>55</v>
      </c>
      <c r="G61" s="415" t="s">
        <v>54</v>
      </c>
      <c r="H61" s="416"/>
      <c r="I61" s="416"/>
      <c r="J61" s="418" t="s">
        <v>55</v>
      </c>
      <c r="K61" s="416"/>
      <c r="L61" s="394"/>
      <c r="S61" s="251"/>
      <c r="T61" s="251"/>
      <c r="U61" s="251"/>
      <c r="V61" s="251"/>
      <c r="W61" s="251"/>
      <c r="X61" s="251"/>
      <c r="Y61" s="251"/>
      <c r="Z61" s="251"/>
      <c r="AA61" s="251"/>
      <c r="AB61" s="251"/>
      <c r="AC61" s="251"/>
      <c r="AD61" s="251"/>
      <c r="AE61" s="251"/>
    </row>
    <row r="62" spans="1:31" ht="11.25">
      <c r="B62" s="244"/>
      <c r="L62" s="244"/>
    </row>
    <row r="63" spans="1:31" ht="11.25">
      <c r="B63" s="244"/>
      <c r="L63" s="244"/>
    </row>
    <row r="64" spans="1:31" ht="11.25">
      <c r="B64" s="244"/>
      <c r="L64" s="244"/>
    </row>
    <row r="65" spans="1:31" s="378" customFormat="1" ht="12.75">
      <c r="A65" s="251"/>
      <c r="B65" s="252"/>
      <c r="C65" s="251"/>
      <c r="D65" s="413" t="s">
        <v>56</v>
      </c>
      <c r="E65" s="419"/>
      <c r="F65" s="419"/>
      <c r="G65" s="413" t="s">
        <v>57</v>
      </c>
      <c r="H65" s="419"/>
      <c r="I65" s="419"/>
      <c r="J65" s="419"/>
      <c r="K65" s="419"/>
      <c r="L65" s="394"/>
      <c r="S65" s="251"/>
      <c r="T65" s="251"/>
      <c r="U65" s="251"/>
      <c r="V65" s="251"/>
      <c r="W65" s="251"/>
      <c r="X65" s="251"/>
      <c r="Y65" s="251"/>
      <c r="Z65" s="251"/>
      <c r="AA65" s="251"/>
      <c r="AB65" s="251"/>
      <c r="AC65" s="251"/>
      <c r="AD65" s="251"/>
      <c r="AE65" s="251"/>
    </row>
    <row r="66" spans="1:31" ht="11.25">
      <c r="B66" s="244"/>
      <c r="L66" s="244"/>
    </row>
    <row r="67" spans="1:31" ht="11.25">
      <c r="B67" s="244"/>
      <c r="L67" s="244"/>
    </row>
    <row r="68" spans="1:31" ht="11.25">
      <c r="B68" s="244"/>
      <c r="L68" s="244"/>
    </row>
    <row r="69" spans="1:31" ht="11.25">
      <c r="B69" s="244"/>
      <c r="L69" s="244"/>
    </row>
    <row r="70" spans="1:31" ht="11.25">
      <c r="B70" s="244"/>
      <c r="L70" s="244"/>
    </row>
    <row r="71" spans="1:31" ht="11.25">
      <c r="B71" s="244"/>
      <c r="L71" s="244"/>
    </row>
    <row r="72" spans="1:31" ht="11.25">
      <c r="B72" s="244"/>
      <c r="L72" s="244"/>
    </row>
    <row r="73" spans="1:31" ht="11.25">
      <c r="B73" s="244"/>
      <c r="L73" s="244"/>
    </row>
    <row r="74" spans="1:31" ht="11.25">
      <c r="B74" s="244"/>
      <c r="L74" s="244"/>
    </row>
    <row r="75" spans="1:31" ht="11.25">
      <c r="B75" s="244"/>
      <c r="L75" s="244"/>
    </row>
    <row r="76" spans="1:31" s="378" customFormat="1" ht="12.75">
      <c r="A76" s="251"/>
      <c r="B76" s="252"/>
      <c r="C76" s="251"/>
      <c r="D76" s="415" t="s">
        <v>54</v>
      </c>
      <c r="E76" s="416"/>
      <c r="F76" s="417" t="s">
        <v>55</v>
      </c>
      <c r="G76" s="415" t="s">
        <v>54</v>
      </c>
      <c r="H76" s="416"/>
      <c r="I76" s="416"/>
      <c r="J76" s="418" t="s">
        <v>55</v>
      </c>
      <c r="K76" s="416"/>
      <c r="L76" s="394"/>
      <c r="S76" s="251"/>
      <c r="T76" s="251"/>
      <c r="U76" s="251"/>
      <c r="V76" s="251"/>
      <c r="W76" s="251"/>
      <c r="X76" s="251"/>
      <c r="Y76" s="251"/>
      <c r="Z76" s="251"/>
      <c r="AA76" s="251"/>
      <c r="AB76" s="251"/>
      <c r="AC76" s="251"/>
      <c r="AD76" s="251"/>
      <c r="AE76" s="251"/>
    </row>
    <row r="77" spans="1:31" s="378" customFormat="1" ht="14.45" customHeight="1">
      <c r="A77" s="251"/>
      <c r="B77" s="278"/>
      <c r="C77" s="279"/>
      <c r="D77" s="279"/>
      <c r="E77" s="279"/>
      <c r="F77" s="279"/>
      <c r="G77" s="279"/>
      <c r="H77" s="279"/>
      <c r="I77" s="279"/>
      <c r="J77" s="279"/>
      <c r="K77" s="279"/>
      <c r="L77" s="394"/>
      <c r="S77" s="251"/>
      <c r="T77" s="251"/>
      <c r="U77" s="251"/>
      <c r="V77" s="251"/>
      <c r="W77" s="251"/>
      <c r="X77" s="251"/>
      <c r="Y77" s="251"/>
      <c r="Z77" s="251"/>
      <c r="AA77" s="251"/>
      <c r="AB77" s="251"/>
      <c r="AC77" s="251"/>
      <c r="AD77" s="251"/>
      <c r="AE77" s="251"/>
    </row>
    <row r="81" spans="1:31" s="378" customFormat="1" ht="6.95" customHeight="1">
      <c r="A81" s="251"/>
      <c r="B81" s="281"/>
      <c r="C81" s="282"/>
      <c r="D81" s="282"/>
      <c r="E81" s="282"/>
      <c r="F81" s="282"/>
      <c r="G81" s="282"/>
      <c r="H81" s="282"/>
      <c r="I81" s="282"/>
      <c r="J81" s="282"/>
      <c r="K81" s="282"/>
      <c r="L81" s="394"/>
      <c r="S81" s="251"/>
      <c r="T81" s="251"/>
      <c r="U81" s="251"/>
      <c r="V81" s="251"/>
      <c r="W81" s="251"/>
      <c r="X81" s="251"/>
      <c r="Y81" s="251"/>
      <c r="Z81" s="251"/>
      <c r="AA81" s="251"/>
      <c r="AB81" s="251"/>
      <c r="AC81" s="251"/>
      <c r="AD81" s="251"/>
      <c r="AE81" s="251"/>
    </row>
    <row r="82" spans="1:31" s="378" customFormat="1" ht="24.95" customHeight="1">
      <c r="A82" s="251"/>
      <c r="B82" s="252"/>
      <c r="C82" s="391" t="s">
        <v>113</v>
      </c>
      <c r="D82" s="251"/>
      <c r="E82" s="251"/>
      <c r="F82" s="251"/>
      <c r="G82" s="251"/>
      <c r="H82" s="251"/>
      <c r="I82" s="251"/>
      <c r="J82" s="251"/>
      <c r="K82" s="251"/>
      <c r="L82" s="394"/>
      <c r="S82" s="251"/>
      <c r="T82" s="251"/>
      <c r="U82" s="251"/>
      <c r="V82" s="251"/>
      <c r="W82" s="251"/>
      <c r="X82" s="251"/>
      <c r="Y82" s="251"/>
      <c r="Z82" s="251"/>
      <c r="AA82" s="251"/>
      <c r="AB82" s="251"/>
      <c r="AC82" s="251"/>
      <c r="AD82" s="251"/>
      <c r="AE82" s="251"/>
    </row>
    <row r="83" spans="1:31" s="378" customFormat="1" ht="6.95" customHeight="1">
      <c r="A83" s="251"/>
      <c r="B83" s="252"/>
      <c r="C83" s="251"/>
      <c r="D83" s="251"/>
      <c r="E83" s="251"/>
      <c r="F83" s="251"/>
      <c r="G83" s="251"/>
      <c r="H83" s="251"/>
      <c r="I83" s="251"/>
      <c r="J83" s="251"/>
      <c r="K83" s="251"/>
      <c r="L83" s="394"/>
      <c r="S83" s="251"/>
      <c r="T83" s="251"/>
      <c r="U83" s="251"/>
      <c r="V83" s="251"/>
      <c r="W83" s="251"/>
      <c r="X83" s="251"/>
      <c r="Y83" s="251"/>
      <c r="Z83" s="251"/>
      <c r="AA83" s="251"/>
      <c r="AB83" s="251"/>
      <c r="AC83" s="251"/>
      <c r="AD83" s="251"/>
      <c r="AE83" s="251"/>
    </row>
    <row r="84" spans="1:31" s="378" customFormat="1" ht="12" customHeight="1">
      <c r="A84" s="251"/>
      <c r="B84" s="252"/>
      <c r="C84" s="393" t="s">
        <v>14</v>
      </c>
      <c r="D84" s="251"/>
      <c r="E84" s="251"/>
      <c r="F84" s="251"/>
      <c r="G84" s="251"/>
      <c r="H84" s="251"/>
      <c r="I84" s="251"/>
      <c r="J84" s="251"/>
      <c r="K84" s="251"/>
      <c r="L84" s="394"/>
      <c r="S84" s="251"/>
      <c r="T84" s="251"/>
      <c r="U84" s="251"/>
      <c r="V84" s="251"/>
      <c r="W84" s="251"/>
      <c r="X84" s="251"/>
      <c r="Y84" s="251"/>
      <c r="Z84" s="251"/>
      <c r="AA84" s="251"/>
      <c r="AB84" s="251"/>
      <c r="AC84" s="251"/>
      <c r="AD84" s="251"/>
      <c r="AE84" s="251"/>
    </row>
    <row r="85" spans="1:31" s="378" customFormat="1" ht="16.5" customHeight="1">
      <c r="A85" s="251"/>
      <c r="B85" s="252"/>
      <c r="C85" s="251"/>
      <c r="D85" s="251"/>
      <c r="E85" s="249" t="str">
        <f>E7</f>
        <v>Kosmonosy, obnova vodovodu a kanalizace - 2. etapa - část C</v>
      </c>
      <c r="F85" s="250"/>
      <c r="G85" s="250"/>
      <c r="H85" s="250"/>
      <c r="I85" s="251"/>
      <c r="J85" s="251"/>
      <c r="K85" s="251"/>
      <c r="L85" s="394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</row>
    <row r="86" spans="1:31" ht="12" customHeight="1">
      <c r="B86" s="244"/>
      <c r="C86" s="393" t="s">
        <v>109</v>
      </c>
      <c r="L86" s="244"/>
    </row>
    <row r="87" spans="1:31" s="378" customFormat="1" ht="16.5" customHeight="1">
      <c r="A87" s="251"/>
      <c r="B87" s="252"/>
      <c r="C87" s="251"/>
      <c r="D87" s="251"/>
      <c r="E87" s="249" t="s">
        <v>110</v>
      </c>
      <c r="F87" s="311"/>
      <c r="G87" s="311"/>
      <c r="H87" s="311"/>
      <c r="I87" s="251"/>
      <c r="J87" s="251"/>
      <c r="K87" s="251"/>
      <c r="L87" s="394"/>
      <c r="S87" s="251"/>
      <c r="T87" s="251"/>
      <c r="U87" s="251"/>
      <c r="V87" s="251"/>
      <c r="W87" s="251"/>
      <c r="X87" s="251"/>
      <c r="Y87" s="251"/>
      <c r="Z87" s="251"/>
      <c r="AA87" s="251"/>
      <c r="AB87" s="251"/>
      <c r="AC87" s="251"/>
      <c r="AD87" s="251"/>
      <c r="AE87" s="251"/>
    </row>
    <row r="88" spans="1:31" s="378" customFormat="1" ht="12" customHeight="1">
      <c r="A88" s="251"/>
      <c r="B88" s="252"/>
      <c r="C88" s="393" t="s">
        <v>111</v>
      </c>
      <c r="D88" s="251"/>
      <c r="E88" s="251"/>
      <c r="F88" s="251"/>
      <c r="G88" s="251"/>
      <c r="H88" s="251"/>
      <c r="I88" s="251"/>
      <c r="J88" s="251"/>
      <c r="K88" s="251"/>
      <c r="L88" s="394"/>
      <c r="S88" s="251"/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</row>
    <row r="89" spans="1:31" s="378" customFormat="1" ht="16.5" customHeight="1">
      <c r="A89" s="251"/>
      <c r="B89" s="252"/>
      <c r="C89" s="251"/>
      <c r="D89" s="251"/>
      <c r="E89" s="395" t="str">
        <f>E11</f>
        <v xml:space="preserve">SO 4.2. - Stoka E </v>
      </c>
      <c r="F89" s="311"/>
      <c r="G89" s="311"/>
      <c r="H89" s="311"/>
      <c r="I89" s="251"/>
      <c r="J89" s="251"/>
      <c r="K89" s="251"/>
      <c r="L89" s="394"/>
      <c r="S89" s="251"/>
      <c r="T89" s="251"/>
      <c r="U89" s="251"/>
      <c r="V89" s="251"/>
      <c r="W89" s="251"/>
      <c r="X89" s="251"/>
      <c r="Y89" s="251"/>
      <c r="Z89" s="251"/>
      <c r="AA89" s="251"/>
      <c r="AB89" s="251"/>
      <c r="AC89" s="251"/>
      <c r="AD89" s="251"/>
      <c r="AE89" s="251"/>
    </row>
    <row r="90" spans="1:31" s="378" customFormat="1" ht="6.95" customHeight="1">
      <c r="A90" s="251"/>
      <c r="B90" s="252"/>
      <c r="C90" s="251"/>
      <c r="D90" s="251"/>
      <c r="E90" s="251"/>
      <c r="F90" s="251"/>
      <c r="G90" s="251"/>
      <c r="H90" s="251"/>
      <c r="I90" s="251"/>
      <c r="J90" s="251"/>
      <c r="K90" s="251"/>
      <c r="L90" s="394"/>
      <c r="S90" s="251"/>
      <c r="T90" s="251"/>
      <c r="U90" s="251"/>
      <c r="V90" s="251"/>
      <c r="W90" s="251"/>
      <c r="X90" s="251"/>
      <c r="Y90" s="251"/>
      <c r="Z90" s="251"/>
      <c r="AA90" s="251"/>
      <c r="AB90" s="251"/>
      <c r="AC90" s="251"/>
      <c r="AD90" s="251"/>
      <c r="AE90" s="251"/>
    </row>
    <row r="91" spans="1:31" s="378" customFormat="1" ht="12" customHeight="1">
      <c r="A91" s="251"/>
      <c r="B91" s="252"/>
      <c r="C91" s="393" t="s">
        <v>18</v>
      </c>
      <c r="D91" s="251"/>
      <c r="E91" s="251"/>
      <c r="F91" s="396" t="str">
        <f>F14</f>
        <v>Kosmonosy</v>
      </c>
      <c r="G91" s="251"/>
      <c r="H91" s="251"/>
      <c r="I91" s="393" t="s">
        <v>20</v>
      </c>
      <c r="J91" s="397" t="str">
        <f>IF(J14="","",J14)</f>
        <v>29. 10. 2020</v>
      </c>
      <c r="K91" s="251"/>
      <c r="L91" s="394"/>
      <c r="S91" s="251"/>
      <c r="T91" s="251"/>
      <c r="U91" s="251"/>
      <c r="V91" s="251"/>
      <c r="W91" s="251"/>
      <c r="X91" s="251"/>
      <c r="Y91" s="251"/>
      <c r="Z91" s="251"/>
      <c r="AA91" s="251"/>
      <c r="AB91" s="251"/>
      <c r="AC91" s="251"/>
      <c r="AD91" s="251"/>
      <c r="AE91" s="251"/>
    </row>
    <row r="92" spans="1:31" s="378" customFormat="1" ht="6.95" customHeight="1">
      <c r="A92" s="251"/>
      <c r="B92" s="252"/>
      <c r="C92" s="251"/>
      <c r="D92" s="251"/>
      <c r="E92" s="251"/>
      <c r="F92" s="251"/>
      <c r="G92" s="251"/>
      <c r="H92" s="251"/>
      <c r="I92" s="251"/>
      <c r="J92" s="251"/>
      <c r="K92" s="251"/>
      <c r="L92" s="394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</row>
    <row r="93" spans="1:31" s="378" customFormat="1" ht="15.2" customHeight="1">
      <c r="A93" s="251"/>
      <c r="B93" s="252"/>
      <c r="C93" s="393" t="s">
        <v>22</v>
      </c>
      <c r="D93" s="251"/>
      <c r="E93" s="251"/>
      <c r="F93" s="396" t="str">
        <f>E17</f>
        <v>Vodovody a kanalizace Mladá Boleslav, a.s.</v>
      </c>
      <c r="G93" s="251"/>
      <c r="H93" s="251"/>
      <c r="I93" s="393" t="s">
        <v>30</v>
      </c>
      <c r="J93" s="420" t="str">
        <f>E23</f>
        <v>ŠINDLAR s.r.o.</v>
      </c>
      <c r="K93" s="251"/>
      <c r="L93" s="394"/>
      <c r="S93" s="251"/>
      <c r="T93" s="251"/>
      <c r="U93" s="251"/>
      <c r="V93" s="251"/>
      <c r="W93" s="251"/>
      <c r="X93" s="251"/>
      <c r="Y93" s="251"/>
      <c r="Z93" s="251"/>
      <c r="AA93" s="251"/>
      <c r="AB93" s="251"/>
      <c r="AC93" s="251"/>
      <c r="AD93" s="251"/>
      <c r="AE93" s="251"/>
    </row>
    <row r="94" spans="1:31" s="378" customFormat="1" ht="15.2" customHeight="1">
      <c r="A94" s="251"/>
      <c r="B94" s="252"/>
      <c r="C94" s="393" t="s">
        <v>28</v>
      </c>
      <c r="D94" s="251"/>
      <c r="E94" s="251"/>
      <c r="F94" s="396" t="str">
        <f>IF(E20="","",E20)</f>
        <v>Dle výběrového řízení</v>
      </c>
      <c r="G94" s="251"/>
      <c r="H94" s="251"/>
      <c r="I94" s="393" t="s">
        <v>35</v>
      </c>
      <c r="J94" s="420" t="str">
        <f>E26</f>
        <v>Roman Bárta</v>
      </c>
      <c r="K94" s="251"/>
      <c r="L94" s="394"/>
      <c r="S94" s="251"/>
      <c r="T94" s="251"/>
      <c r="U94" s="251"/>
      <c r="V94" s="251"/>
      <c r="W94" s="251"/>
      <c r="X94" s="251"/>
      <c r="Y94" s="251"/>
      <c r="Z94" s="251"/>
      <c r="AA94" s="251"/>
      <c r="AB94" s="251"/>
      <c r="AC94" s="251"/>
      <c r="AD94" s="251"/>
      <c r="AE94" s="251"/>
    </row>
    <row r="95" spans="1:31" s="378" customFormat="1" ht="10.35" customHeight="1">
      <c r="A95" s="251"/>
      <c r="B95" s="252"/>
      <c r="C95" s="251"/>
      <c r="D95" s="251"/>
      <c r="E95" s="251"/>
      <c r="F95" s="251"/>
      <c r="G95" s="251"/>
      <c r="H95" s="251"/>
      <c r="I95" s="251"/>
      <c r="J95" s="251"/>
      <c r="K95" s="251"/>
      <c r="L95" s="394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</row>
    <row r="96" spans="1:31" s="378" customFormat="1" ht="29.25" customHeight="1">
      <c r="A96" s="251"/>
      <c r="B96" s="252"/>
      <c r="C96" s="421" t="s">
        <v>114</v>
      </c>
      <c r="D96" s="407"/>
      <c r="E96" s="407"/>
      <c r="F96" s="407"/>
      <c r="G96" s="407"/>
      <c r="H96" s="407"/>
      <c r="I96" s="407"/>
      <c r="J96" s="422" t="s">
        <v>115</v>
      </c>
      <c r="K96" s="407"/>
      <c r="L96" s="394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</row>
    <row r="97" spans="1:47" s="378" customFormat="1" ht="10.35" customHeight="1">
      <c r="A97" s="251"/>
      <c r="B97" s="252"/>
      <c r="C97" s="251"/>
      <c r="D97" s="251"/>
      <c r="E97" s="251"/>
      <c r="F97" s="251"/>
      <c r="G97" s="251"/>
      <c r="H97" s="251"/>
      <c r="I97" s="251"/>
      <c r="J97" s="251"/>
      <c r="K97" s="251"/>
      <c r="L97" s="394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</row>
    <row r="98" spans="1:47" s="378" customFormat="1" ht="22.9" customHeight="1">
      <c r="A98" s="251"/>
      <c r="B98" s="252"/>
      <c r="C98" s="423" t="s">
        <v>116</v>
      </c>
      <c r="D98" s="251"/>
      <c r="E98" s="251"/>
      <c r="F98" s="251"/>
      <c r="G98" s="251"/>
      <c r="H98" s="251"/>
      <c r="I98" s="251"/>
      <c r="J98" s="402">
        <f>J131</f>
        <v>0</v>
      </c>
      <c r="K98" s="251"/>
      <c r="L98" s="394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U98" s="240" t="s">
        <v>117</v>
      </c>
    </row>
    <row r="99" spans="1:47" s="424" customFormat="1" ht="24.95" customHeight="1">
      <c r="B99" s="425"/>
      <c r="D99" s="426" t="s">
        <v>118</v>
      </c>
      <c r="E99" s="427"/>
      <c r="F99" s="427"/>
      <c r="G99" s="427"/>
      <c r="H99" s="427"/>
      <c r="I99" s="427"/>
      <c r="J99" s="428">
        <f>J132</f>
        <v>0</v>
      </c>
      <c r="L99" s="425"/>
    </row>
    <row r="100" spans="1:47" s="429" customFormat="1" ht="19.899999999999999" customHeight="1">
      <c r="B100" s="430"/>
      <c r="D100" s="431" t="s">
        <v>313</v>
      </c>
      <c r="E100" s="432"/>
      <c r="F100" s="432"/>
      <c r="G100" s="432"/>
      <c r="H100" s="432"/>
      <c r="I100" s="432"/>
      <c r="J100" s="433">
        <f>J133</f>
        <v>0</v>
      </c>
      <c r="L100" s="430"/>
    </row>
    <row r="101" spans="1:47" s="429" customFormat="1" ht="19.899999999999999" customHeight="1">
      <c r="B101" s="430"/>
      <c r="D101" s="431" t="s">
        <v>314</v>
      </c>
      <c r="E101" s="432"/>
      <c r="F101" s="432"/>
      <c r="G101" s="432"/>
      <c r="H101" s="432"/>
      <c r="I101" s="432"/>
      <c r="J101" s="433">
        <f>J199</f>
        <v>0</v>
      </c>
      <c r="L101" s="430"/>
    </row>
    <row r="102" spans="1:47" s="429" customFormat="1" ht="19.899999999999999" customHeight="1">
      <c r="B102" s="430"/>
      <c r="D102" s="431" t="s">
        <v>119</v>
      </c>
      <c r="E102" s="432"/>
      <c r="F102" s="432"/>
      <c r="G102" s="432"/>
      <c r="H102" s="432"/>
      <c r="I102" s="432"/>
      <c r="J102" s="433">
        <f>J205</f>
        <v>0</v>
      </c>
      <c r="L102" s="430"/>
    </row>
    <row r="103" spans="1:47" s="429" customFormat="1" ht="19.899999999999999" customHeight="1">
      <c r="B103" s="430"/>
      <c r="D103" s="431" t="s">
        <v>120</v>
      </c>
      <c r="E103" s="432"/>
      <c r="F103" s="432"/>
      <c r="G103" s="432"/>
      <c r="H103" s="432"/>
      <c r="I103" s="432"/>
      <c r="J103" s="433">
        <f>J211</f>
        <v>0</v>
      </c>
      <c r="L103" s="430"/>
    </row>
    <row r="104" spans="1:47" s="429" customFormat="1" ht="19.899999999999999" customHeight="1">
      <c r="B104" s="430"/>
      <c r="D104" s="431" t="s">
        <v>315</v>
      </c>
      <c r="E104" s="432"/>
      <c r="F104" s="432"/>
      <c r="G104" s="432"/>
      <c r="H104" s="432"/>
      <c r="I104" s="432"/>
      <c r="J104" s="433">
        <f>J232</f>
        <v>0</v>
      </c>
      <c r="L104" s="430"/>
    </row>
    <row r="105" spans="1:47" s="429" customFormat="1" ht="19.899999999999999" customHeight="1">
      <c r="B105" s="430"/>
      <c r="D105" s="431" t="s">
        <v>121</v>
      </c>
      <c r="E105" s="432"/>
      <c r="F105" s="432"/>
      <c r="G105" s="432"/>
      <c r="H105" s="432"/>
      <c r="I105" s="432"/>
      <c r="J105" s="433">
        <f>J244</f>
        <v>0</v>
      </c>
      <c r="L105" s="430"/>
    </row>
    <row r="106" spans="1:47" s="429" customFormat="1" ht="19.899999999999999" customHeight="1">
      <c r="B106" s="430"/>
      <c r="D106" s="431" t="s">
        <v>122</v>
      </c>
      <c r="E106" s="432"/>
      <c r="F106" s="432"/>
      <c r="G106" s="432"/>
      <c r="H106" s="432"/>
      <c r="I106" s="432"/>
      <c r="J106" s="433">
        <f>J301</f>
        <v>0</v>
      </c>
      <c r="L106" s="430"/>
    </row>
    <row r="107" spans="1:47" s="429" customFormat="1" ht="19.899999999999999" customHeight="1">
      <c r="B107" s="430"/>
      <c r="D107" s="431" t="s">
        <v>316</v>
      </c>
      <c r="E107" s="432"/>
      <c r="F107" s="432"/>
      <c r="G107" s="432"/>
      <c r="H107" s="432"/>
      <c r="I107" s="432"/>
      <c r="J107" s="433">
        <f>J307</f>
        <v>0</v>
      </c>
      <c r="L107" s="430"/>
    </row>
    <row r="108" spans="1:47" s="429" customFormat="1" ht="19.899999999999999" customHeight="1">
      <c r="B108" s="430"/>
      <c r="D108" s="431" t="s">
        <v>317</v>
      </c>
      <c r="E108" s="432"/>
      <c r="F108" s="432"/>
      <c r="G108" s="432"/>
      <c r="H108" s="432"/>
      <c r="I108" s="432"/>
      <c r="J108" s="433">
        <f>J315</f>
        <v>0</v>
      </c>
      <c r="L108" s="430"/>
    </row>
    <row r="109" spans="1:47" s="424" customFormat="1" ht="24.95" customHeight="1">
      <c r="B109" s="425"/>
      <c r="D109" s="426" t="s">
        <v>125</v>
      </c>
      <c r="E109" s="427"/>
      <c r="F109" s="427"/>
      <c r="G109" s="427"/>
      <c r="H109" s="427"/>
      <c r="I109" s="427"/>
      <c r="J109" s="428">
        <f>J317</f>
        <v>0</v>
      </c>
      <c r="L109" s="425"/>
    </row>
    <row r="110" spans="1:47" s="378" customFormat="1" ht="21.75" customHeight="1">
      <c r="A110" s="251"/>
      <c r="B110" s="252"/>
      <c r="C110" s="251"/>
      <c r="D110" s="251"/>
      <c r="E110" s="251"/>
      <c r="F110" s="251"/>
      <c r="G110" s="251"/>
      <c r="H110" s="251"/>
      <c r="I110" s="251"/>
      <c r="J110" s="251"/>
      <c r="K110" s="251"/>
      <c r="L110" s="394"/>
      <c r="S110" s="251"/>
      <c r="T110" s="251"/>
      <c r="U110" s="251"/>
      <c r="V110" s="251"/>
      <c r="W110" s="251"/>
      <c r="X110" s="251"/>
      <c r="Y110" s="251"/>
      <c r="Z110" s="251"/>
      <c r="AA110" s="251"/>
      <c r="AB110" s="251"/>
      <c r="AC110" s="251"/>
      <c r="AD110" s="251"/>
      <c r="AE110" s="251"/>
    </row>
    <row r="111" spans="1:47" s="378" customFormat="1" ht="6.95" customHeight="1">
      <c r="A111" s="251"/>
      <c r="B111" s="278"/>
      <c r="C111" s="279"/>
      <c r="D111" s="279"/>
      <c r="E111" s="279"/>
      <c r="F111" s="279"/>
      <c r="G111" s="279"/>
      <c r="H111" s="279"/>
      <c r="I111" s="279"/>
      <c r="J111" s="279"/>
      <c r="K111" s="279"/>
      <c r="L111" s="394"/>
      <c r="S111" s="251"/>
      <c r="T111" s="251"/>
      <c r="U111" s="251"/>
      <c r="V111" s="251"/>
      <c r="W111" s="251"/>
      <c r="X111" s="251"/>
      <c r="Y111" s="251"/>
      <c r="Z111" s="251"/>
      <c r="AA111" s="251"/>
      <c r="AB111" s="251"/>
      <c r="AC111" s="251"/>
      <c r="AD111" s="251"/>
      <c r="AE111" s="251"/>
    </row>
    <row r="115" spans="1:31" s="378" customFormat="1" ht="6.95" customHeight="1">
      <c r="A115" s="251"/>
      <c r="B115" s="281"/>
      <c r="C115" s="282"/>
      <c r="D115" s="282"/>
      <c r="E115" s="282"/>
      <c r="F115" s="282"/>
      <c r="G115" s="282"/>
      <c r="H115" s="282"/>
      <c r="I115" s="282"/>
      <c r="J115" s="282"/>
      <c r="K115" s="282"/>
      <c r="L115" s="394"/>
      <c r="S115" s="251"/>
      <c r="T115" s="251"/>
      <c r="U115" s="251"/>
      <c r="V115" s="251"/>
      <c r="W115" s="251"/>
      <c r="X115" s="251"/>
      <c r="Y115" s="251"/>
      <c r="Z115" s="251"/>
      <c r="AA115" s="251"/>
      <c r="AB115" s="251"/>
      <c r="AC115" s="251"/>
      <c r="AD115" s="251"/>
      <c r="AE115" s="251"/>
    </row>
    <row r="116" spans="1:31" s="378" customFormat="1" ht="24.95" customHeight="1">
      <c r="A116" s="251"/>
      <c r="B116" s="252"/>
      <c r="C116" s="391" t="s">
        <v>126</v>
      </c>
      <c r="D116" s="251"/>
      <c r="E116" s="251"/>
      <c r="F116" s="251"/>
      <c r="G116" s="251"/>
      <c r="H116" s="251"/>
      <c r="I116" s="251"/>
      <c r="J116" s="251"/>
      <c r="K116" s="251"/>
      <c r="L116" s="394"/>
      <c r="S116" s="251"/>
      <c r="T116" s="251"/>
      <c r="U116" s="251"/>
      <c r="V116" s="251"/>
      <c r="W116" s="251"/>
      <c r="X116" s="251"/>
      <c r="Y116" s="251"/>
      <c r="Z116" s="251"/>
      <c r="AA116" s="251"/>
      <c r="AB116" s="251"/>
      <c r="AC116" s="251"/>
      <c r="AD116" s="251"/>
      <c r="AE116" s="251"/>
    </row>
    <row r="117" spans="1:31" s="378" customFormat="1" ht="6.95" customHeight="1">
      <c r="A117" s="251"/>
      <c r="B117" s="252"/>
      <c r="C117" s="251"/>
      <c r="D117" s="251"/>
      <c r="E117" s="251"/>
      <c r="F117" s="251"/>
      <c r="G117" s="251"/>
      <c r="H117" s="251"/>
      <c r="I117" s="251"/>
      <c r="J117" s="251"/>
      <c r="K117" s="251"/>
      <c r="L117" s="394"/>
      <c r="S117" s="251"/>
      <c r="T117" s="251"/>
      <c r="U117" s="251"/>
      <c r="V117" s="251"/>
      <c r="W117" s="251"/>
      <c r="X117" s="251"/>
      <c r="Y117" s="251"/>
      <c r="Z117" s="251"/>
      <c r="AA117" s="251"/>
      <c r="AB117" s="251"/>
      <c r="AC117" s="251"/>
      <c r="AD117" s="251"/>
      <c r="AE117" s="251"/>
    </row>
    <row r="118" spans="1:31" s="378" customFormat="1" ht="12" customHeight="1">
      <c r="A118" s="251"/>
      <c r="B118" s="252"/>
      <c r="C118" s="393" t="s">
        <v>14</v>
      </c>
      <c r="D118" s="251"/>
      <c r="E118" s="251"/>
      <c r="F118" s="251"/>
      <c r="G118" s="251"/>
      <c r="H118" s="251"/>
      <c r="I118" s="251"/>
      <c r="J118" s="251"/>
      <c r="K118" s="251"/>
      <c r="L118" s="394"/>
      <c r="S118" s="251"/>
      <c r="T118" s="251"/>
      <c r="U118" s="251"/>
      <c r="V118" s="251"/>
      <c r="W118" s="251"/>
      <c r="X118" s="251"/>
      <c r="Y118" s="251"/>
      <c r="Z118" s="251"/>
      <c r="AA118" s="251"/>
      <c r="AB118" s="251"/>
      <c r="AC118" s="251"/>
      <c r="AD118" s="251"/>
      <c r="AE118" s="251"/>
    </row>
    <row r="119" spans="1:31" s="378" customFormat="1" ht="16.5" customHeight="1">
      <c r="A119" s="251"/>
      <c r="B119" s="252"/>
      <c r="C119" s="251"/>
      <c r="D119" s="251"/>
      <c r="E119" s="249" t="str">
        <f>E7</f>
        <v>Kosmonosy, obnova vodovodu a kanalizace - 2. etapa - část C</v>
      </c>
      <c r="F119" s="250"/>
      <c r="G119" s="250"/>
      <c r="H119" s="250"/>
      <c r="I119" s="251"/>
      <c r="J119" s="251"/>
      <c r="K119" s="251"/>
      <c r="L119" s="394"/>
      <c r="S119" s="251"/>
      <c r="T119" s="251"/>
      <c r="U119" s="251"/>
      <c r="V119" s="251"/>
      <c r="W119" s="251"/>
      <c r="X119" s="251"/>
      <c r="Y119" s="251"/>
      <c r="Z119" s="251"/>
      <c r="AA119" s="251"/>
      <c r="AB119" s="251"/>
      <c r="AC119" s="251"/>
      <c r="AD119" s="251"/>
      <c r="AE119" s="251"/>
    </row>
    <row r="120" spans="1:31" ht="12" customHeight="1">
      <c r="B120" s="244"/>
      <c r="C120" s="393" t="s">
        <v>109</v>
      </c>
      <c r="L120" s="244"/>
    </row>
    <row r="121" spans="1:31" s="378" customFormat="1" ht="16.5" customHeight="1">
      <c r="A121" s="251"/>
      <c r="B121" s="252"/>
      <c r="C121" s="251"/>
      <c r="D121" s="251"/>
      <c r="E121" s="249" t="s">
        <v>110</v>
      </c>
      <c r="F121" s="311"/>
      <c r="G121" s="311"/>
      <c r="H121" s="311"/>
      <c r="I121" s="251"/>
      <c r="J121" s="251"/>
      <c r="K121" s="251"/>
      <c r="L121" s="394"/>
      <c r="S121" s="251"/>
      <c r="T121" s="251"/>
      <c r="U121" s="251"/>
      <c r="V121" s="251"/>
      <c r="W121" s="251"/>
      <c r="X121" s="251"/>
      <c r="Y121" s="251"/>
      <c r="Z121" s="251"/>
      <c r="AA121" s="251"/>
      <c r="AB121" s="251"/>
      <c r="AC121" s="251"/>
      <c r="AD121" s="251"/>
      <c r="AE121" s="251"/>
    </row>
    <row r="122" spans="1:31" s="378" customFormat="1" ht="12" customHeight="1">
      <c r="A122" s="251"/>
      <c r="B122" s="252"/>
      <c r="C122" s="393" t="s">
        <v>111</v>
      </c>
      <c r="D122" s="251"/>
      <c r="E122" s="251"/>
      <c r="F122" s="251"/>
      <c r="G122" s="251"/>
      <c r="H122" s="251"/>
      <c r="I122" s="251"/>
      <c r="J122" s="251"/>
      <c r="K122" s="251"/>
      <c r="L122" s="394"/>
      <c r="S122" s="251"/>
      <c r="T122" s="251"/>
      <c r="U122" s="251"/>
      <c r="V122" s="251"/>
      <c r="W122" s="251"/>
      <c r="X122" s="251"/>
      <c r="Y122" s="251"/>
      <c r="Z122" s="251"/>
      <c r="AA122" s="251"/>
      <c r="AB122" s="251"/>
      <c r="AC122" s="251"/>
      <c r="AD122" s="251"/>
      <c r="AE122" s="251"/>
    </row>
    <row r="123" spans="1:31" s="378" customFormat="1" ht="16.5" customHeight="1">
      <c r="A123" s="251"/>
      <c r="B123" s="252"/>
      <c r="C123" s="251"/>
      <c r="D123" s="251"/>
      <c r="E123" s="395" t="str">
        <f>E11</f>
        <v xml:space="preserve">SO 4.2. - Stoka E </v>
      </c>
      <c r="F123" s="311"/>
      <c r="G123" s="311"/>
      <c r="H123" s="311"/>
      <c r="I123" s="251"/>
      <c r="J123" s="251"/>
      <c r="K123" s="251"/>
      <c r="L123" s="394"/>
      <c r="S123" s="251"/>
      <c r="T123" s="251"/>
      <c r="U123" s="251"/>
      <c r="V123" s="251"/>
      <c r="W123" s="251"/>
      <c r="X123" s="251"/>
      <c r="Y123" s="251"/>
      <c r="Z123" s="251"/>
      <c r="AA123" s="251"/>
      <c r="AB123" s="251"/>
      <c r="AC123" s="251"/>
      <c r="AD123" s="251"/>
      <c r="AE123" s="251"/>
    </row>
    <row r="124" spans="1:31" s="378" customFormat="1" ht="6.95" customHeight="1">
      <c r="A124" s="251"/>
      <c r="B124" s="252"/>
      <c r="C124" s="251"/>
      <c r="D124" s="251"/>
      <c r="E124" s="251"/>
      <c r="F124" s="251"/>
      <c r="G124" s="251"/>
      <c r="H124" s="251"/>
      <c r="I124" s="251"/>
      <c r="J124" s="251"/>
      <c r="K124" s="251"/>
      <c r="L124" s="394"/>
      <c r="S124" s="251"/>
      <c r="T124" s="251"/>
      <c r="U124" s="251"/>
      <c r="V124" s="251"/>
      <c r="W124" s="251"/>
      <c r="X124" s="251"/>
      <c r="Y124" s="251"/>
      <c r="Z124" s="251"/>
      <c r="AA124" s="251"/>
      <c r="AB124" s="251"/>
      <c r="AC124" s="251"/>
      <c r="AD124" s="251"/>
      <c r="AE124" s="251"/>
    </row>
    <row r="125" spans="1:31" s="378" customFormat="1" ht="12" customHeight="1">
      <c r="A125" s="251"/>
      <c r="B125" s="252"/>
      <c r="C125" s="393" t="s">
        <v>18</v>
      </c>
      <c r="D125" s="251"/>
      <c r="E125" s="251"/>
      <c r="F125" s="396" t="str">
        <f>F14</f>
        <v>Kosmonosy</v>
      </c>
      <c r="G125" s="251"/>
      <c r="H125" s="251"/>
      <c r="I125" s="393" t="s">
        <v>20</v>
      </c>
      <c r="J125" s="397" t="str">
        <f>IF(J14="","",J14)</f>
        <v>29. 10. 2020</v>
      </c>
      <c r="K125" s="251"/>
      <c r="L125" s="394"/>
      <c r="S125" s="251"/>
      <c r="T125" s="251"/>
      <c r="U125" s="251"/>
      <c r="V125" s="251"/>
      <c r="W125" s="251"/>
      <c r="X125" s="251"/>
      <c r="Y125" s="251"/>
      <c r="Z125" s="251"/>
      <c r="AA125" s="251"/>
      <c r="AB125" s="251"/>
      <c r="AC125" s="251"/>
      <c r="AD125" s="251"/>
      <c r="AE125" s="251"/>
    </row>
    <row r="126" spans="1:31" s="378" customFormat="1" ht="6.95" customHeight="1">
      <c r="A126" s="251"/>
      <c r="B126" s="252"/>
      <c r="C126" s="251"/>
      <c r="D126" s="251"/>
      <c r="E126" s="251"/>
      <c r="F126" s="251"/>
      <c r="G126" s="251"/>
      <c r="H126" s="251"/>
      <c r="I126" s="251"/>
      <c r="J126" s="251"/>
      <c r="K126" s="251"/>
      <c r="L126" s="394"/>
      <c r="S126" s="251"/>
      <c r="T126" s="251"/>
      <c r="U126" s="251"/>
      <c r="V126" s="251"/>
      <c r="W126" s="251"/>
      <c r="X126" s="251"/>
      <c r="Y126" s="251"/>
      <c r="Z126" s="251"/>
      <c r="AA126" s="251"/>
      <c r="AB126" s="251"/>
      <c r="AC126" s="251"/>
      <c r="AD126" s="251"/>
      <c r="AE126" s="251"/>
    </row>
    <row r="127" spans="1:31" s="378" customFormat="1" ht="15.2" customHeight="1">
      <c r="A127" s="251"/>
      <c r="B127" s="252"/>
      <c r="C127" s="393" t="s">
        <v>22</v>
      </c>
      <c r="D127" s="251"/>
      <c r="E127" s="251"/>
      <c r="F127" s="396" t="str">
        <f>E17</f>
        <v>Vodovody a kanalizace Mladá Boleslav, a.s.</v>
      </c>
      <c r="G127" s="251"/>
      <c r="H127" s="251"/>
      <c r="I127" s="393" t="s">
        <v>30</v>
      </c>
      <c r="J127" s="420" t="str">
        <f>E23</f>
        <v>ŠINDLAR s.r.o.</v>
      </c>
      <c r="K127" s="251"/>
      <c r="L127" s="394"/>
      <c r="S127" s="251"/>
      <c r="T127" s="251"/>
      <c r="U127" s="251"/>
      <c r="V127" s="251"/>
      <c r="W127" s="251"/>
      <c r="X127" s="251"/>
      <c r="Y127" s="251"/>
      <c r="Z127" s="251"/>
      <c r="AA127" s="251"/>
      <c r="AB127" s="251"/>
      <c r="AC127" s="251"/>
      <c r="AD127" s="251"/>
      <c r="AE127" s="251"/>
    </row>
    <row r="128" spans="1:31" s="378" customFormat="1" ht="15.2" customHeight="1">
      <c r="A128" s="251"/>
      <c r="B128" s="252"/>
      <c r="C128" s="393" t="s">
        <v>28</v>
      </c>
      <c r="D128" s="251"/>
      <c r="E128" s="251"/>
      <c r="F128" s="396" t="str">
        <f>IF(E20="","",E20)</f>
        <v>Dle výběrového řízení</v>
      </c>
      <c r="G128" s="251"/>
      <c r="H128" s="251"/>
      <c r="I128" s="393" t="s">
        <v>35</v>
      </c>
      <c r="J128" s="420" t="str">
        <f>E26</f>
        <v>Roman Bárta</v>
      </c>
      <c r="K128" s="251"/>
      <c r="L128" s="394"/>
      <c r="S128" s="251"/>
      <c r="T128" s="251"/>
      <c r="U128" s="251"/>
      <c r="V128" s="251"/>
      <c r="W128" s="251"/>
      <c r="X128" s="251"/>
      <c r="Y128" s="251"/>
      <c r="Z128" s="251"/>
      <c r="AA128" s="251"/>
      <c r="AB128" s="251"/>
      <c r="AC128" s="251"/>
      <c r="AD128" s="251"/>
      <c r="AE128" s="251"/>
    </row>
    <row r="129" spans="1:65" s="378" customFormat="1" ht="10.35" customHeight="1">
      <c r="A129" s="251"/>
      <c r="B129" s="252"/>
      <c r="C129" s="251"/>
      <c r="D129" s="251"/>
      <c r="E129" s="251"/>
      <c r="F129" s="251"/>
      <c r="G129" s="251"/>
      <c r="H129" s="251"/>
      <c r="I129" s="251"/>
      <c r="J129" s="251"/>
      <c r="K129" s="251"/>
      <c r="L129" s="394"/>
      <c r="S129" s="251"/>
      <c r="T129" s="251"/>
      <c r="U129" s="251"/>
      <c r="V129" s="251"/>
      <c r="W129" s="251"/>
      <c r="X129" s="251"/>
      <c r="Y129" s="251"/>
      <c r="Z129" s="251"/>
      <c r="AA129" s="251"/>
      <c r="AB129" s="251"/>
      <c r="AC129" s="251"/>
      <c r="AD129" s="251"/>
      <c r="AE129" s="251"/>
    </row>
    <row r="130" spans="1:65" s="441" customFormat="1" ht="29.25" customHeight="1">
      <c r="A130" s="318"/>
      <c r="B130" s="314"/>
      <c r="C130" s="434" t="s">
        <v>127</v>
      </c>
      <c r="D130" s="435" t="s">
        <v>64</v>
      </c>
      <c r="E130" s="435" t="s">
        <v>60</v>
      </c>
      <c r="F130" s="435" t="s">
        <v>61</v>
      </c>
      <c r="G130" s="435" t="s">
        <v>128</v>
      </c>
      <c r="H130" s="435" t="s">
        <v>129</v>
      </c>
      <c r="I130" s="435" t="s">
        <v>130</v>
      </c>
      <c r="J130" s="435" t="s">
        <v>115</v>
      </c>
      <c r="K130" s="436" t="s">
        <v>131</v>
      </c>
      <c r="L130" s="437"/>
      <c r="M130" s="438" t="s">
        <v>1</v>
      </c>
      <c r="N130" s="439" t="s">
        <v>43</v>
      </c>
      <c r="O130" s="439" t="s">
        <v>132</v>
      </c>
      <c r="P130" s="439" t="s">
        <v>133</v>
      </c>
      <c r="Q130" s="439" t="s">
        <v>134</v>
      </c>
      <c r="R130" s="439" t="s">
        <v>135</v>
      </c>
      <c r="S130" s="439" t="s">
        <v>136</v>
      </c>
      <c r="T130" s="440" t="s">
        <v>137</v>
      </c>
      <c r="U130" s="318"/>
      <c r="V130" s="318"/>
      <c r="W130" s="318"/>
      <c r="X130" s="318"/>
      <c r="Y130" s="318"/>
      <c r="Z130" s="318"/>
      <c r="AA130" s="318"/>
      <c r="AB130" s="318"/>
      <c r="AC130" s="318"/>
      <c r="AD130" s="318"/>
      <c r="AE130" s="318"/>
    </row>
    <row r="131" spans="1:65" s="378" customFormat="1" ht="22.9" customHeight="1">
      <c r="A131" s="251"/>
      <c r="B131" s="252"/>
      <c r="C131" s="442" t="s">
        <v>138</v>
      </c>
      <c r="D131" s="251"/>
      <c r="E131" s="251"/>
      <c r="F131" s="251"/>
      <c r="G131" s="251"/>
      <c r="H131" s="251"/>
      <c r="I131" s="251"/>
      <c r="J131" s="443">
        <f>BK131</f>
        <v>0</v>
      </c>
      <c r="K131" s="251"/>
      <c r="L131" s="252"/>
      <c r="M131" s="444"/>
      <c r="N131" s="445"/>
      <c r="O131" s="263"/>
      <c r="P131" s="446">
        <f>P132+P317</f>
        <v>183.12599500000002</v>
      </c>
      <c r="Q131" s="263"/>
      <c r="R131" s="446">
        <f>R132+R317</f>
        <v>8.7830910499999977</v>
      </c>
      <c r="S131" s="263"/>
      <c r="T131" s="447">
        <f>T132+T317</f>
        <v>38.540460000000003</v>
      </c>
      <c r="U131" s="251"/>
      <c r="V131" s="251"/>
      <c r="W131" s="251"/>
      <c r="X131" s="251"/>
      <c r="Y131" s="251"/>
      <c r="Z131" s="251"/>
      <c r="AA131" s="251"/>
      <c r="AB131" s="251"/>
      <c r="AC131" s="251"/>
      <c r="AD131" s="251"/>
      <c r="AE131" s="251"/>
      <c r="AT131" s="240" t="s">
        <v>78</v>
      </c>
      <c r="AU131" s="240" t="s">
        <v>117</v>
      </c>
      <c r="BK131" s="448">
        <f>BK132+BK317</f>
        <v>0</v>
      </c>
    </row>
    <row r="132" spans="1:65" s="449" customFormat="1" ht="25.9" customHeight="1">
      <c r="B132" s="450"/>
      <c r="D132" s="451" t="s">
        <v>78</v>
      </c>
      <c r="E132" s="452" t="s">
        <v>139</v>
      </c>
      <c r="F132" s="452" t="s">
        <v>140</v>
      </c>
      <c r="J132" s="453">
        <f>BK132</f>
        <v>0</v>
      </c>
      <c r="L132" s="450"/>
      <c r="M132" s="454"/>
      <c r="N132" s="455"/>
      <c r="O132" s="455"/>
      <c r="P132" s="456">
        <f>P133+P199+P205+P211+P232+P244+P301+P307+P315</f>
        <v>183.12599500000002</v>
      </c>
      <c r="Q132" s="455"/>
      <c r="R132" s="456">
        <f>R133+R199+R205+R211+R232+R244+R301+R307+R315</f>
        <v>8.7830910499999977</v>
      </c>
      <c r="S132" s="455"/>
      <c r="T132" s="457">
        <f>T133+T199+T205+T211+T232+T244+T301+T307+T315</f>
        <v>38.540460000000003</v>
      </c>
      <c r="AR132" s="451" t="s">
        <v>86</v>
      </c>
      <c r="AT132" s="458" t="s">
        <v>78</v>
      </c>
      <c r="AU132" s="458" t="s">
        <v>79</v>
      </c>
      <c r="AY132" s="451" t="s">
        <v>141</v>
      </c>
      <c r="BK132" s="459">
        <f>BK133+BK199+BK205+BK211+BK232+BK244+BK301+BK307+BK315</f>
        <v>0</v>
      </c>
    </row>
    <row r="133" spans="1:65" s="449" customFormat="1" ht="22.9" customHeight="1">
      <c r="B133" s="450"/>
      <c r="D133" s="451" t="s">
        <v>78</v>
      </c>
      <c r="E133" s="460" t="s">
        <v>86</v>
      </c>
      <c r="F133" s="460" t="s">
        <v>318</v>
      </c>
      <c r="J133" s="461">
        <f>BK133</f>
        <v>0</v>
      </c>
      <c r="L133" s="450"/>
      <c r="M133" s="454"/>
      <c r="N133" s="455"/>
      <c r="O133" s="455"/>
      <c r="P133" s="456">
        <f>SUM(P134:P198)</f>
        <v>96.300585999999996</v>
      </c>
      <c r="Q133" s="455"/>
      <c r="R133" s="456">
        <f>SUM(R134:R198)</f>
        <v>0.39488909999999999</v>
      </c>
      <c r="S133" s="455"/>
      <c r="T133" s="457">
        <f>SUM(T134:T198)</f>
        <v>30.968960000000003</v>
      </c>
      <c r="AR133" s="451" t="s">
        <v>86</v>
      </c>
      <c r="AT133" s="458" t="s">
        <v>78</v>
      </c>
      <c r="AU133" s="458" t="s">
        <v>86</v>
      </c>
      <c r="AY133" s="451" t="s">
        <v>141</v>
      </c>
      <c r="BK133" s="459">
        <f>SUM(BK134:BK198)</f>
        <v>0</v>
      </c>
    </row>
    <row r="134" spans="1:65" s="378" customFormat="1" ht="62.65" customHeight="1">
      <c r="A134" s="251"/>
      <c r="B134" s="252"/>
      <c r="C134" s="368" t="s">
        <v>86</v>
      </c>
      <c r="D134" s="368" t="s">
        <v>144</v>
      </c>
      <c r="E134" s="369" t="s">
        <v>319</v>
      </c>
      <c r="F134" s="370" t="s">
        <v>320</v>
      </c>
      <c r="G134" s="371" t="s">
        <v>204</v>
      </c>
      <c r="H134" s="372">
        <v>32.56</v>
      </c>
      <c r="I134" s="151"/>
      <c r="J134" s="373">
        <f>ROUND(I134*H134,2)</f>
        <v>0</v>
      </c>
      <c r="K134" s="370" t="s">
        <v>148</v>
      </c>
      <c r="L134" s="252"/>
      <c r="M134" s="374" t="s">
        <v>1</v>
      </c>
      <c r="N134" s="375" t="s">
        <v>44</v>
      </c>
      <c r="O134" s="376">
        <v>0.11899999999999999</v>
      </c>
      <c r="P134" s="376">
        <f>O134*H134</f>
        <v>3.8746400000000003</v>
      </c>
      <c r="Q134" s="376">
        <v>0</v>
      </c>
      <c r="R134" s="376">
        <f>Q134*H134</f>
        <v>0</v>
      </c>
      <c r="S134" s="376">
        <v>0.44</v>
      </c>
      <c r="T134" s="377">
        <f>S134*H134</f>
        <v>14.326400000000001</v>
      </c>
      <c r="U134" s="251"/>
      <c r="V134" s="251"/>
      <c r="W134" s="251"/>
      <c r="X134" s="251"/>
      <c r="Y134" s="251"/>
      <c r="Z134" s="251"/>
      <c r="AA134" s="251"/>
      <c r="AB134" s="251"/>
      <c r="AC134" s="251"/>
      <c r="AD134" s="251"/>
      <c r="AE134" s="251"/>
      <c r="AR134" s="379" t="s">
        <v>149</v>
      </c>
      <c r="AT134" s="379" t="s">
        <v>144</v>
      </c>
      <c r="AU134" s="379" t="s">
        <v>88</v>
      </c>
      <c r="AY134" s="240" t="s">
        <v>141</v>
      </c>
      <c r="BE134" s="339">
        <f>IF(N134="základní",J134,0)</f>
        <v>0</v>
      </c>
      <c r="BF134" s="339">
        <f>IF(N134="snížená",J134,0)</f>
        <v>0</v>
      </c>
      <c r="BG134" s="339">
        <f>IF(N134="zákl. přenesená",J134,0)</f>
        <v>0</v>
      </c>
      <c r="BH134" s="339">
        <f>IF(N134="sníž. přenesená",J134,0)</f>
        <v>0</v>
      </c>
      <c r="BI134" s="339">
        <f>IF(N134="nulová",J134,0)</f>
        <v>0</v>
      </c>
      <c r="BJ134" s="240" t="s">
        <v>86</v>
      </c>
      <c r="BK134" s="339">
        <f>ROUND(I134*H134,2)</f>
        <v>0</v>
      </c>
      <c r="BL134" s="240" t="s">
        <v>149</v>
      </c>
      <c r="BM134" s="379" t="s">
        <v>321</v>
      </c>
    </row>
    <row r="135" spans="1:65" s="378" customFormat="1" ht="19.5">
      <c r="A135" s="251"/>
      <c r="B135" s="252"/>
      <c r="C135" s="251"/>
      <c r="D135" s="382" t="s">
        <v>322</v>
      </c>
      <c r="E135" s="251"/>
      <c r="F135" s="462" t="s">
        <v>323</v>
      </c>
      <c r="G135" s="251"/>
      <c r="H135" s="251"/>
      <c r="I135" s="495"/>
      <c r="J135" s="251"/>
      <c r="K135" s="251"/>
      <c r="L135" s="252"/>
      <c r="M135" s="463"/>
      <c r="N135" s="464"/>
      <c r="O135" s="253"/>
      <c r="P135" s="253"/>
      <c r="Q135" s="253"/>
      <c r="R135" s="253"/>
      <c r="S135" s="253"/>
      <c r="T135" s="465"/>
      <c r="U135" s="251"/>
      <c r="V135" s="251"/>
      <c r="W135" s="251"/>
      <c r="X135" s="251"/>
      <c r="Y135" s="251"/>
      <c r="Z135" s="251"/>
      <c r="AA135" s="251"/>
      <c r="AB135" s="251"/>
      <c r="AC135" s="251"/>
      <c r="AD135" s="251"/>
      <c r="AE135" s="251"/>
      <c r="AT135" s="240" t="s">
        <v>322</v>
      </c>
      <c r="AU135" s="240" t="s">
        <v>88</v>
      </c>
    </row>
    <row r="136" spans="1:65" s="466" customFormat="1" ht="11.25">
      <c r="B136" s="467"/>
      <c r="D136" s="382" t="s">
        <v>156</v>
      </c>
      <c r="E136" s="468" t="s">
        <v>1</v>
      </c>
      <c r="F136" s="469" t="s">
        <v>324</v>
      </c>
      <c r="H136" s="468" t="s">
        <v>1</v>
      </c>
      <c r="I136" s="496"/>
      <c r="L136" s="467"/>
      <c r="M136" s="470"/>
      <c r="N136" s="471"/>
      <c r="O136" s="471"/>
      <c r="P136" s="471"/>
      <c r="Q136" s="471"/>
      <c r="R136" s="471"/>
      <c r="S136" s="471"/>
      <c r="T136" s="472"/>
      <c r="AT136" s="468" t="s">
        <v>156</v>
      </c>
      <c r="AU136" s="468" t="s">
        <v>88</v>
      </c>
      <c r="AV136" s="466" t="s">
        <v>86</v>
      </c>
      <c r="AW136" s="466" t="s">
        <v>34</v>
      </c>
      <c r="AX136" s="466" t="s">
        <v>79</v>
      </c>
      <c r="AY136" s="468" t="s">
        <v>141</v>
      </c>
    </row>
    <row r="137" spans="1:65" s="466" customFormat="1" ht="11.25">
      <c r="B137" s="467"/>
      <c r="D137" s="382" t="s">
        <v>156</v>
      </c>
      <c r="E137" s="468" t="s">
        <v>1</v>
      </c>
      <c r="F137" s="469" t="s">
        <v>325</v>
      </c>
      <c r="H137" s="468" t="s">
        <v>1</v>
      </c>
      <c r="I137" s="496"/>
      <c r="L137" s="467"/>
      <c r="M137" s="470"/>
      <c r="N137" s="471"/>
      <c r="O137" s="471"/>
      <c r="P137" s="471"/>
      <c r="Q137" s="471"/>
      <c r="R137" s="471"/>
      <c r="S137" s="471"/>
      <c r="T137" s="472"/>
      <c r="AT137" s="468" t="s">
        <v>156</v>
      </c>
      <c r="AU137" s="468" t="s">
        <v>88</v>
      </c>
      <c r="AV137" s="466" t="s">
        <v>86</v>
      </c>
      <c r="AW137" s="466" t="s">
        <v>34</v>
      </c>
      <c r="AX137" s="466" t="s">
        <v>79</v>
      </c>
      <c r="AY137" s="468" t="s">
        <v>141</v>
      </c>
    </row>
    <row r="138" spans="1:65" s="380" customFormat="1" ht="11.25">
      <c r="B138" s="381"/>
      <c r="D138" s="382" t="s">
        <v>156</v>
      </c>
      <c r="E138" s="383" t="s">
        <v>1</v>
      </c>
      <c r="F138" s="384" t="s">
        <v>326</v>
      </c>
      <c r="H138" s="385">
        <v>32.56</v>
      </c>
      <c r="I138" s="386"/>
      <c r="L138" s="381"/>
      <c r="M138" s="387"/>
      <c r="N138" s="388"/>
      <c r="O138" s="388"/>
      <c r="P138" s="388"/>
      <c r="Q138" s="388"/>
      <c r="R138" s="388"/>
      <c r="S138" s="388"/>
      <c r="T138" s="389"/>
      <c r="AT138" s="383" t="s">
        <v>156</v>
      </c>
      <c r="AU138" s="383" t="s">
        <v>88</v>
      </c>
      <c r="AV138" s="380" t="s">
        <v>88</v>
      </c>
      <c r="AW138" s="380" t="s">
        <v>34</v>
      </c>
      <c r="AX138" s="380" t="s">
        <v>86</v>
      </c>
      <c r="AY138" s="383" t="s">
        <v>141</v>
      </c>
    </row>
    <row r="139" spans="1:65" s="378" customFormat="1" ht="49.15" customHeight="1">
      <c r="A139" s="251"/>
      <c r="B139" s="252"/>
      <c r="C139" s="368" t="s">
        <v>88</v>
      </c>
      <c r="D139" s="368" t="s">
        <v>144</v>
      </c>
      <c r="E139" s="369" t="s">
        <v>327</v>
      </c>
      <c r="F139" s="370" t="s">
        <v>328</v>
      </c>
      <c r="G139" s="371" t="s">
        <v>204</v>
      </c>
      <c r="H139" s="372">
        <v>43.34</v>
      </c>
      <c r="I139" s="151"/>
      <c r="J139" s="373">
        <f>ROUND(I139*H139,2)</f>
        <v>0</v>
      </c>
      <c r="K139" s="370" t="s">
        <v>1</v>
      </c>
      <c r="L139" s="252"/>
      <c r="M139" s="374" t="s">
        <v>1</v>
      </c>
      <c r="N139" s="375" t="s">
        <v>44</v>
      </c>
      <c r="O139" s="376">
        <v>2.1999999999999999E-2</v>
      </c>
      <c r="P139" s="376">
        <f>O139*H139</f>
        <v>0.95347999999999999</v>
      </c>
      <c r="Q139" s="376">
        <v>2.9999999999999997E-4</v>
      </c>
      <c r="R139" s="376">
        <f>Q139*H139</f>
        <v>1.3002E-2</v>
      </c>
      <c r="S139" s="376">
        <v>0.38400000000000001</v>
      </c>
      <c r="T139" s="377">
        <f>S139*H139</f>
        <v>16.642560000000003</v>
      </c>
      <c r="U139" s="251"/>
      <c r="V139" s="251"/>
      <c r="W139" s="251"/>
      <c r="X139" s="251"/>
      <c r="Y139" s="251"/>
      <c r="Z139" s="251"/>
      <c r="AA139" s="251"/>
      <c r="AB139" s="251"/>
      <c r="AC139" s="251"/>
      <c r="AD139" s="251"/>
      <c r="AE139" s="251"/>
      <c r="AR139" s="379" t="s">
        <v>149</v>
      </c>
      <c r="AT139" s="379" t="s">
        <v>144</v>
      </c>
      <c r="AU139" s="379" t="s">
        <v>88</v>
      </c>
      <c r="AY139" s="240" t="s">
        <v>141</v>
      </c>
      <c r="BE139" s="339">
        <f>IF(N139="základní",J139,0)</f>
        <v>0</v>
      </c>
      <c r="BF139" s="339">
        <f>IF(N139="snížená",J139,0)</f>
        <v>0</v>
      </c>
      <c r="BG139" s="339">
        <f>IF(N139="zákl. přenesená",J139,0)</f>
        <v>0</v>
      </c>
      <c r="BH139" s="339">
        <f>IF(N139="sníž. přenesená",J139,0)</f>
        <v>0</v>
      </c>
      <c r="BI139" s="339">
        <f>IF(N139="nulová",J139,0)</f>
        <v>0</v>
      </c>
      <c r="BJ139" s="240" t="s">
        <v>86</v>
      </c>
      <c r="BK139" s="339">
        <f>ROUND(I139*H139,2)</f>
        <v>0</v>
      </c>
      <c r="BL139" s="240" t="s">
        <v>149</v>
      </c>
      <c r="BM139" s="379" t="s">
        <v>329</v>
      </c>
    </row>
    <row r="140" spans="1:65" s="378" customFormat="1" ht="19.5">
      <c r="A140" s="251"/>
      <c r="B140" s="252"/>
      <c r="C140" s="251"/>
      <c r="D140" s="382" t="s">
        <v>322</v>
      </c>
      <c r="E140" s="251"/>
      <c r="F140" s="462" t="s">
        <v>330</v>
      </c>
      <c r="G140" s="251"/>
      <c r="H140" s="251"/>
      <c r="I140" s="495"/>
      <c r="J140" s="251"/>
      <c r="K140" s="251"/>
      <c r="L140" s="252"/>
      <c r="M140" s="463"/>
      <c r="N140" s="464"/>
      <c r="O140" s="253"/>
      <c r="P140" s="253"/>
      <c r="Q140" s="253"/>
      <c r="R140" s="253"/>
      <c r="S140" s="253"/>
      <c r="T140" s="465"/>
      <c r="U140" s="251"/>
      <c r="V140" s="251"/>
      <c r="W140" s="251"/>
      <c r="X140" s="251"/>
      <c r="Y140" s="251"/>
      <c r="Z140" s="251"/>
      <c r="AA140" s="251"/>
      <c r="AB140" s="251"/>
      <c r="AC140" s="251"/>
      <c r="AD140" s="251"/>
      <c r="AE140" s="251"/>
      <c r="AT140" s="240" t="s">
        <v>322</v>
      </c>
      <c r="AU140" s="240" t="s">
        <v>88</v>
      </c>
    </row>
    <row r="141" spans="1:65" s="466" customFormat="1" ht="11.25">
      <c r="B141" s="467"/>
      <c r="D141" s="382" t="s">
        <v>156</v>
      </c>
      <c r="E141" s="468" t="s">
        <v>1</v>
      </c>
      <c r="F141" s="469" t="s">
        <v>324</v>
      </c>
      <c r="H141" s="468" t="s">
        <v>1</v>
      </c>
      <c r="I141" s="496"/>
      <c r="L141" s="467"/>
      <c r="M141" s="470"/>
      <c r="N141" s="471"/>
      <c r="O141" s="471"/>
      <c r="P141" s="471"/>
      <c r="Q141" s="471"/>
      <c r="R141" s="471"/>
      <c r="S141" s="471"/>
      <c r="T141" s="472"/>
      <c r="AT141" s="468" t="s">
        <v>156</v>
      </c>
      <c r="AU141" s="468" t="s">
        <v>88</v>
      </c>
      <c r="AV141" s="466" t="s">
        <v>86</v>
      </c>
      <c r="AW141" s="466" t="s">
        <v>34</v>
      </c>
      <c r="AX141" s="466" t="s">
        <v>79</v>
      </c>
      <c r="AY141" s="468" t="s">
        <v>141</v>
      </c>
    </row>
    <row r="142" spans="1:65" s="466" customFormat="1" ht="11.25">
      <c r="B142" s="467"/>
      <c r="D142" s="382" t="s">
        <v>156</v>
      </c>
      <c r="E142" s="468" t="s">
        <v>1</v>
      </c>
      <c r="F142" s="469" t="s">
        <v>325</v>
      </c>
      <c r="H142" s="468" t="s">
        <v>1</v>
      </c>
      <c r="I142" s="496"/>
      <c r="L142" s="467"/>
      <c r="M142" s="470"/>
      <c r="N142" s="471"/>
      <c r="O142" s="471"/>
      <c r="P142" s="471"/>
      <c r="Q142" s="471"/>
      <c r="R142" s="471"/>
      <c r="S142" s="471"/>
      <c r="T142" s="472"/>
      <c r="AT142" s="468" t="s">
        <v>156</v>
      </c>
      <c r="AU142" s="468" t="s">
        <v>88</v>
      </c>
      <c r="AV142" s="466" t="s">
        <v>86</v>
      </c>
      <c r="AW142" s="466" t="s">
        <v>34</v>
      </c>
      <c r="AX142" s="466" t="s">
        <v>79</v>
      </c>
      <c r="AY142" s="468" t="s">
        <v>141</v>
      </c>
    </row>
    <row r="143" spans="1:65" s="380" customFormat="1" ht="11.25">
      <c r="B143" s="381"/>
      <c r="D143" s="382" t="s">
        <v>156</v>
      </c>
      <c r="E143" s="383" t="s">
        <v>1</v>
      </c>
      <c r="F143" s="384" t="s">
        <v>331</v>
      </c>
      <c r="H143" s="385">
        <v>43.34</v>
      </c>
      <c r="I143" s="386"/>
      <c r="L143" s="381"/>
      <c r="M143" s="387"/>
      <c r="N143" s="388"/>
      <c r="O143" s="388"/>
      <c r="P143" s="388"/>
      <c r="Q143" s="388"/>
      <c r="R143" s="388"/>
      <c r="S143" s="388"/>
      <c r="T143" s="389"/>
      <c r="AT143" s="383" t="s">
        <v>156</v>
      </c>
      <c r="AU143" s="383" t="s">
        <v>88</v>
      </c>
      <c r="AV143" s="380" t="s">
        <v>88</v>
      </c>
      <c r="AW143" s="380" t="s">
        <v>34</v>
      </c>
      <c r="AX143" s="380" t="s">
        <v>86</v>
      </c>
      <c r="AY143" s="383" t="s">
        <v>141</v>
      </c>
    </row>
    <row r="144" spans="1:65" s="378" customFormat="1" ht="24.2" customHeight="1">
      <c r="A144" s="251"/>
      <c r="B144" s="252"/>
      <c r="C144" s="368" t="s">
        <v>142</v>
      </c>
      <c r="D144" s="368" t="s">
        <v>144</v>
      </c>
      <c r="E144" s="369" t="s">
        <v>332</v>
      </c>
      <c r="F144" s="370" t="s">
        <v>333</v>
      </c>
      <c r="G144" s="371" t="s">
        <v>334</v>
      </c>
      <c r="H144" s="372">
        <v>20</v>
      </c>
      <c r="I144" s="151"/>
      <c r="J144" s="373">
        <f>ROUND(I144*H144,2)</f>
        <v>0</v>
      </c>
      <c r="K144" s="370" t="s">
        <v>148</v>
      </c>
      <c r="L144" s="252"/>
      <c r="M144" s="374" t="s">
        <v>1</v>
      </c>
      <c r="N144" s="375" t="s">
        <v>44</v>
      </c>
      <c r="O144" s="376">
        <v>0.2</v>
      </c>
      <c r="P144" s="376">
        <f>O144*H144</f>
        <v>4</v>
      </c>
      <c r="Q144" s="376">
        <v>0</v>
      </c>
      <c r="R144" s="376">
        <f>Q144*H144</f>
        <v>0</v>
      </c>
      <c r="S144" s="376">
        <v>0</v>
      </c>
      <c r="T144" s="377">
        <f>S144*H144</f>
        <v>0</v>
      </c>
      <c r="U144" s="251"/>
      <c r="V144" s="251"/>
      <c r="W144" s="251"/>
      <c r="X144" s="251"/>
      <c r="Y144" s="251"/>
      <c r="Z144" s="251"/>
      <c r="AA144" s="251"/>
      <c r="AB144" s="251"/>
      <c r="AC144" s="251"/>
      <c r="AD144" s="251"/>
      <c r="AE144" s="251"/>
      <c r="AR144" s="379" t="s">
        <v>149</v>
      </c>
      <c r="AT144" s="379" t="s">
        <v>144</v>
      </c>
      <c r="AU144" s="379" t="s">
        <v>88</v>
      </c>
      <c r="AY144" s="240" t="s">
        <v>141</v>
      </c>
      <c r="BE144" s="339">
        <f>IF(N144="základní",J144,0)</f>
        <v>0</v>
      </c>
      <c r="BF144" s="339">
        <f>IF(N144="snížená",J144,0)</f>
        <v>0</v>
      </c>
      <c r="BG144" s="339">
        <f>IF(N144="zákl. přenesená",J144,0)</f>
        <v>0</v>
      </c>
      <c r="BH144" s="339">
        <f>IF(N144="sníž. přenesená",J144,0)</f>
        <v>0</v>
      </c>
      <c r="BI144" s="339">
        <f>IF(N144="nulová",J144,0)</f>
        <v>0</v>
      </c>
      <c r="BJ144" s="240" t="s">
        <v>86</v>
      </c>
      <c r="BK144" s="339">
        <f>ROUND(I144*H144,2)</f>
        <v>0</v>
      </c>
      <c r="BL144" s="240" t="s">
        <v>149</v>
      </c>
      <c r="BM144" s="379" t="s">
        <v>335</v>
      </c>
    </row>
    <row r="145" spans="1:65" s="380" customFormat="1" ht="11.25">
      <c r="B145" s="381"/>
      <c r="D145" s="382" t="s">
        <v>156</v>
      </c>
      <c r="E145" s="383" t="s">
        <v>1</v>
      </c>
      <c r="F145" s="384" t="s">
        <v>336</v>
      </c>
      <c r="H145" s="385">
        <v>20</v>
      </c>
      <c r="I145" s="386"/>
      <c r="L145" s="381"/>
      <c r="M145" s="387"/>
      <c r="N145" s="388"/>
      <c r="O145" s="388"/>
      <c r="P145" s="388"/>
      <c r="Q145" s="388"/>
      <c r="R145" s="388"/>
      <c r="S145" s="388"/>
      <c r="T145" s="389"/>
      <c r="AT145" s="383" t="s">
        <v>156</v>
      </c>
      <c r="AU145" s="383" t="s">
        <v>88</v>
      </c>
      <c r="AV145" s="380" t="s">
        <v>88</v>
      </c>
      <c r="AW145" s="380" t="s">
        <v>34</v>
      </c>
      <c r="AX145" s="380" t="s">
        <v>86</v>
      </c>
      <c r="AY145" s="383" t="s">
        <v>141</v>
      </c>
    </row>
    <row r="146" spans="1:65" s="378" customFormat="1" ht="90" customHeight="1">
      <c r="A146" s="251"/>
      <c r="B146" s="252"/>
      <c r="C146" s="368" t="s">
        <v>149</v>
      </c>
      <c r="D146" s="368" t="s">
        <v>144</v>
      </c>
      <c r="E146" s="369" t="s">
        <v>337</v>
      </c>
      <c r="F146" s="370" t="s">
        <v>338</v>
      </c>
      <c r="G146" s="371" t="s">
        <v>147</v>
      </c>
      <c r="H146" s="372">
        <v>5.92</v>
      </c>
      <c r="I146" s="151"/>
      <c r="J146" s="373">
        <f>ROUND(I146*H146,2)</f>
        <v>0</v>
      </c>
      <c r="K146" s="370" t="s">
        <v>148</v>
      </c>
      <c r="L146" s="252"/>
      <c r="M146" s="374" t="s">
        <v>1</v>
      </c>
      <c r="N146" s="375" t="s">
        <v>44</v>
      </c>
      <c r="O146" s="376">
        <v>0.58099999999999996</v>
      </c>
      <c r="P146" s="376">
        <f>O146*H146</f>
        <v>3.4395199999999999</v>
      </c>
      <c r="Q146" s="376">
        <v>3.6900000000000002E-2</v>
      </c>
      <c r="R146" s="376">
        <f>Q146*H146</f>
        <v>0.218448</v>
      </c>
      <c r="S146" s="376">
        <v>0</v>
      </c>
      <c r="T146" s="377">
        <f>S146*H146</f>
        <v>0</v>
      </c>
      <c r="U146" s="251"/>
      <c r="V146" s="251"/>
      <c r="W146" s="251"/>
      <c r="X146" s="251"/>
      <c r="Y146" s="251"/>
      <c r="Z146" s="251"/>
      <c r="AA146" s="251"/>
      <c r="AB146" s="251"/>
      <c r="AC146" s="251"/>
      <c r="AD146" s="251"/>
      <c r="AE146" s="251"/>
      <c r="AR146" s="379" t="s">
        <v>149</v>
      </c>
      <c r="AT146" s="379" t="s">
        <v>144</v>
      </c>
      <c r="AU146" s="379" t="s">
        <v>88</v>
      </c>
      <c r="AY146" s="240" t="s">
        <v>141</v>
      </c>
      <c r="BE146" s="339">
        <f>IF(N146="základní",J146,0)</f>
        <v>0</v>
      </c>
      <c r="BF146" s="339">
        <f>IF(N146="snížená",J146,0)</f>
        <v>0</v>
      </c>
      <c r="BG146" s="339">
        <f>IF(N146="zákl. přenesená",J146,0)</f>
        <v>0</v>
      </c>
      <c r="BH146" s="339">
        <f>IF(N146="sníž. přenesená",J146,0)</f>
        <v>0</v>
      </c>
      <c r="BI146" s="339">
        <f>IF(N146="nulová",J146,0)</f>
        <v>0</v>
      </c>
      <c r="BJ146" s="240" t="s">
        <v>86</v>
      </c>
      <c r="BK146" s="339">
        <f>ROUND(I146*H146,2)</f>
        <v>0</v>
      </c>
      <c r="BL146" s="240" t="s">
        <v>149</v>
      </c>
      <c r="BM146" s="379" t="s">
        <v>339</v>
      </c>
    </row>
    <row r="147" spans="1:65" s="380" customFormat="1" ht="11.25">
      <c r="B147" s="381"/>
      <c r="D147" s="382" t="s">
        <v>156</v>
      </c>
      <c r="E147" s="383" t="s">
        <v>1</v>
      </c>
      <c r="F147" s="384" t="s">
        <v>340</v>
      </c>
      <c r="H147" s="385">
        <v>5.92</v>
      </c>
      <c r="I147" s="386"/>
      <c r="L147" s="381"/>
      <c r="M147" s="387"/>
      <c r="N147" s="388"/>
      <c r="O147" s="388"/>
      <c r="P147" s="388"/>
      <c r="Q147" s="388"/>
      <c r="R147" s="388"/>
      <c r="S147" s="388"/>
      <c r="T147" s="389"/>
      <c r="AT147" s="383" t="s">
        <v>156</v>
      </c>
      <c r="AU147" s="383" t="s">
        <v>88</v>
      </c>
      <c r="AV147" s="380" t="s">
        <v>88</v>
      </c>
      <c r="AW147" s="380" t="s">
        <v>34</v>
      </c>
      <c r="AX147" s="380" t="s">
        <v>86</v>
      </c>
      <c r="AY147" s="383" t="s">
        <v>141</v>
      </c>
    </row>
    <row r="148" spans="1:65" s="378" customFormat="1" ht="90" customHeight="1">
      <c r="A148" s="251"/>
      <c r="B148" s="252"/>
      <c r="C148" s="368" t="s">
        <v>157</v>
      </c>
      <c r="D148" s="368" t="s">
        <v>144</v>
      </c>
      <c r="E148" s="369" t="s">
        <v>341</v>
      </c>
      <c r="F148" s="370" t="s">
        <v>342</v>
      </c>
      <c r="G148" s="371" t="s">
        <v>147</v>
      </c>
      <c r="H148" s="372">
        <v>2.96</v>
      </c>
      <c r="I148" s="151"/>
      <c r="J148" s="373">
        <f>ROUND(I148*H148,2)</f>
        <v>0</v>
      </c>
      <c r="K148" s="370" t="s">
        <v>148</v>
      </c>
      <c r="L148" s="252"/>
      <c r="M148" s="374" t="s">
        <v>1</v>
      </c>
      <c r="N148" s="375" t="s">
        <v>44</v>
      </c>
      <c r="O148" s="376">
        <v>0.54700000000000004</v>
      </c>
      <c r="P148" s="376">
        <f>O148*H148</f>
        <v>1.6191200000000001</v>
      </c>
      <c r="Q148" s="376">
        <v>3.6900000000000002E-2</v>
      </c>
      <c r="R148" s="376">
        <f>Q148*H148</f>
        <v>0.109224</v>
      </c>
      <c r="S148" s="376">
        <v>0</v>
      </c>
      <c r="T148" s="377">
        <f>S148*H148</f>
        <v>0</v>
      </c>
      <c r="U148" s="251"/>
      <c r="V148" s="251"/>
      <c r="W148" s="251"/>
      <c r="X148" s="251"/>
      <c r="Y148" s="251"/>
      <c r="Z148" s="251"/>
      <c r="AA148" s="251"/>
      <c r="AB148" s="251"/>
      <c r="AC148" s="251"/>
      <c r="AD148" s="251"/>
      <c r="AE148" s="251"/>
      <c r="AR148" s="379" t="s">
        <v>149</v>
      </c>
      <c r="AT148" s="379" t="s">
        <v>144</v>
      </c>
      <c r="AU148" s="379" t="s">
        <v>88</v>
      </c>
      <c r="AY148" s="240" t="s">
        <v>141</v>
      </c>
      <c r="BE148" s="339">
        <f>IF(N148="základní",J148,0)</f>
        <v>0</v>
      </c>
      <c r="BF148" s="339">
        <f>IF(N148="snížená",J148,0)</f>
        <v>0</v>
      </c>
      <c r="BG148" s="339">
        <f>IF(N148="zákl. přenesená",J148,0)</f>
        <v>0</v>
      </c>
      <c r="BH148" s="339">
        <f>IF(N148="sníž. přenesená",J148,0)</f>
        <v>0</v>
      </c>
      <c r="BI148" s="339">
        <f>IF(N148="nulová",J148,0)</f>
        <v>0</v>
      </c>
      <c r="BJ148" s="240" t="s">
        <v>86</v>
      </c>
      <c r="BK148" s="339">
        <f>ROUND(I148*H148,2)</f>
        <v>0</v>
      </c>
      <c r="BL148" s="240" t="s">
        <v>149</v>
      </c>
      <c r="BM148" s="379" t="s">
        <v>343</v>
      </c>
    </row>
    <row r="149" spans="1:65" s="466" customFormat="1" ht="11.25">
      <c r="B149" s="467"/>
      <c r="D149" s="382" t="s">
        <v>156</v>
      </c>
      <c r="E149" s="468" t="s">
        <v>1</v>
      </c>
      <c r="F149" s="469" t="s">
        <v>344</v>
      </c>
      <c r="H149" s="468" t="s">
        <v>1</v>
      </c>
      <c r="I149" s="496"/>
      <c r="L149" s="467"/>
      <c r="M149" s="470"/>
      <c r="N149" s="471"/>
      <c r="O149" s="471"/>
      <c r="P149" s="471"/>
      <c r="Q149" s="471"/>
      <c r="R149" s="471"/>
      <c r="S149" s="471"/>
      <c r="T149" s="472"/>
      <c r="AT149" s="468" t="s">
        <v>156</v>
      </c>
      <c r="AU149" s="468" t="s">
        <v>88</v>
      </c>
      <c r="AV149" s="466" t="s">
        <v>86</v>
      </c>
      <c r="AW149" s="466" t="s">
        <v>34</v>
      </c>
      <c r="AX149" s="466" t="s">
        <v>79</v>
      </c>
      <c r="AY149" s="468" t="s">
        <v>141</v>
      </c>
    </row>
    <row r="150" spans="1:65" s="380" customFormat="1" ht="11.25">
      <c r="B150" s="381"/>
      <c r="D150" s="382" t="s">
        <v>156</v>
      </c>
      <c r="E150" s="383" t="s">
        <v>1</v>
      </c>
      <c r="F150" s="384" t="s">
        <v>345</v>
      </c>
      <c r="H150" s="385">
        <v>2.96</v>
      </c>
      <c r="I150" s="386"/>
      <c r="L150" s="381"/>
      <c r="M150" s="387"/>
      <c r="N150" s="388"/>
      <c r="O150" s="388"/>
      <c r="P150" s="388"/>
      <c r="Q150" s="388"/>
      <c r="R150" s="388"/>
      <c r="S150" s="388"/>
      <c r="T150" s="389"/>
      <c r="AT150" s="383" t="s">
        <v>156</v>
      </c>
      <c r="AU150" s="383" t="s">
        <v>88</v>
      </c>
      <c r="AV150" s="380" t="s">
        <v>88</v>
      </c>
      <c r="AW150" s="380" t="s">
        <v>34</v>
      </c>
      <c r="AX150" s="380" t="s">
        <v>86</v>
      </c>
      <c r="AY150" s="383" t="s">
        <v>141</v>
      </c>
    </row>
    <row r="151" spans="1:65" s="378" customFormat="1" ht="37.9" customHeight="1">
      <c r="A151" s="251"/>
      <c r="B151" s="252"/>
      <c r="C151" s="368" t="s">
        <v>177</v>
      </c>
      <c r="D151" s="368" t="s">
        <v>144</v>
      </c>
      <c r="E151" s="369" t="s">
        <v>346</v>
      </c>
      <c r="F151" s="370" t="s">
        <v>347</v>
      </c>
      <c r="G151" s="371" t="s">
        <v>166</v>
      </c>
      <c r="H151" s="372">
        <v>13.616</v>
      </c>
      <c r="I151" s="151"/>
      <c r="J151" s="373">
        <f>ROUND(I151*H151,2)</f>
        <v>0</v>
      </c>
      <c r="K151" s="370" t="s">
        <v>148</v>
      </c>
      <c r="L151" s="252"/>
      <c r="M151" s="374" t="s">
        <v>1</v>
      </c>
      <c r="N151" s="375" t="s">
        <v>44</v>
      </c>
      <c r="O151" s="376">
        <v>1.7629999999999999</v>
      </c>
      <c r="P151" s="376">
        <f>O151*H151</f>
        <v>24.005007999999997</v>
      </c>
      <c r="Q151" s="376">
        <v>0</v>
      </c>
      <c r="R151" s="376">
        <f>Q151*H151</f>
        <v>0</v>
      </c>
      <c r="S151" s="376">
        <v>0</v>
      </c>
      <c r="T151" s="377">
        <f>S151*H151</f>
        <v>0</v>
      </c>
      <c r="U151" s="251"/>
      <c r="V151" s="251"/>
      <c r="W151" s="251"/>
      <c r="X151" s="251"/>
      <c r="Y151" s="251"/>
      <c r="Z151" s="251"/>
      <c r="AA151" s="251"/>
      <c r="AB151" s="251"/>
      <c r="AC151" s="251"/>
      <c r="AD151" s="251"/>
      <c r="AE151" s="251"/>
      <c r="AR151" s="379" t="s">
        <v>149</v>
      </c>
      <c r="AT151" s="379" t="s">
        <v>144</v>
      </c>
      <c r="AU151" s="379" t="s">
        <v>88</v>
      </c>
      <c r="AY151" s="240" t="s">
        <v>141</v>
      </c>
      <c r="BE151" s="339">
        <f>IF(N151="základní",J151,0)</f>
        <v>0</v>
      </c>
      <c r="BF151" s="339">
        <f>IF(N151="snížená",J151,0)</f>
        <v>0</v>
      </c>
      <c r="BG151" s="339">
        <f>IF(N151="zákl. přenesená",J151,0)</f>
        <v>0</v>
      </c>
      <c r="BH151" s="339">
        <f>IF(N151="sníž. přenesená",J151,0)</f>
        <v>0</v>
      </c>
      <c r="BI151" s="339">
        <f>IF(N151="nulová",J151,0)</f>
        <v>0</v>
      </c>
      <c r="BJ151" s="240" t="s">
        <v>86</v>
      </c>
      <c r="BK151" s="339">
        <f>ROUND(I151*H151,2)</f>
        <v>0</v>
      </c>
      <c r="BL151" s="240" t="s">
        <v>149</v>
      </c>
      <c r="BM151" s="379" t="s">
        <v>348</v>
      </c>
    </row>
    <row r="152" spans="1:65" s="380" customFormat="1" ht="11.25">
      <c r="B152" s="381"/>
      <c r="D152" s="382" t="s">
        <v>156</v>
      </c>
      <c r="E152" s="383" t="s">
        <v>1</v>
      </c>
      <c r="F152" s="384" t="s">
        <v>349</v>
      </c>
      <c r="H152" s="385">
        <v>13.616</v>
      </c>
      <c r="I152" s="386"/>
      <c r="L152" s="381"/>
      <c r="M152" s="387"/>
      <c r="N152" s="388"/>
      <c r="O152" s="388"/>
      <c r="P152" s="388"/>
      <c r="Q152" s="388"/>
      <c r="R152" s="388"/>
      <c r="S152" s="388"/>
      <c r="T152" s="389"/>
      <c r="AT152" s="383" t="s">
        <v>156</v>
      </c>
      <c r="AU152" s="383" t="s">
        <v>88</v>
      </c>
      <c r="AV152" s="380" t="s">
        <v>88</v>
      </c>
      <c r="AW152" s="380" t="s">
        <v>34</v>
      </c>
      <c r="AX152" s="380" t="s">
        <v>86</v>
      </c>
      <c r="AY152" s="383" t="s">
        <v>141</v>
      </c>
    </row>
    <row r="153" spans="1:65" s="378" customFormat="1" ht="37.9" customHeight="1">
      <c r="A153" s="251"/>
      <c r="B153" s="252"/>
      <c r="C153" s="368" t="s">
        <v>181</v>
      </c>
      <c r="D153" s="368" t="s">
        <v>144</v>
      </c>
      <c r="E153" s="369" t="s">
        <v>350</v>
      </c>
      <c r="F153" s="370" t="s">
        <v>351</v>
      </c>
      <c r="G153" s="371" t="s">
        <v>166</v>
      </c>
      <c r="H153" s="372">
        <v>59.58</v>
      </c>
      <c r="I153" s="151"/>
      <c r="J153" s="373">
        <f>ROUND(I153*H153,2)</f>
        <v>0</v>
      </c>
      <c r="K153" s="370" t="s">
        <v>148</v>
      </c>
      <c r="L153" s="252"/>
      <c r="M153" s="374" t="s">
        <v>1</v>
      </c>
      <c r="N153" s="375" t="s">
        <v>44</v>
      </c>
      <c r="O153" s="376">
        <v>0.189</v>
      </c>
      <c r="P153" s="376">
        <f>O153*H153</f>
        <v>11.260619999999999</v>
      </c>
      <c r="Q153" s="376">
        <v>0</v>
      </c>
      <c r="R153" s="376">
        <f>Q153*H153</f>
        <v>0</v>
      </c>
      <c r="S153" s="376">
        <v>0</v>
      </c>
      <c r="T153" s="377">
        <f>S153*H153</f>
        <v>0</v>
      </c>
      <c r="U153" s="251"/>
      <c r="V153" s="251"/>
      <c r="W153" s="251"/>
      <c r="X153" s="251"/>
      <c r="Y153" s="251"/>
      <c r="Z153" s="251"/>
      <c r="AA153" s="251"/>
      <c r="AB153" s="251"/>
      <c r="AC153" s="251"/>
      <c r="AD153" s="251"/>
      <c r="AE153" s="251"/>
      <c r="AR153" s="379" t="s">
        <v>149</v>
      </c>
      <c r="AT153" s="379" t="s">
        <v>144</v>
      </c>
      <c r="AU153" s="379" t="s">
        <v>88</v>
      </c>
      <c r="AY153" s="240" t="s">
        <v>141</v>
      </c>
      <c r="BE153" s="339">
        <f>IF(N153="základní",J153,0)</f>
        <v>0</v>
      </c>
      <c r="BF153" s="339">
        <f>IF(N153="snížená",J153,0)</f>
        <v>0</v>
      </c>
      <c r="BG153" s="339">
        <f>IF(N153="zákl. přenesená",J153,0)</f>
        <v>0</v>
      </c>
      <c r="BH153" s="339">
        <f>IF(N153="sníž. přenesená",J153,0)</f>
        <v>0</v>
      </c>
      <c r="BI153" s="339">
        <f>IF(N153="nulová",J153,0)</f>
        <v>0</v>
      </c>
      <c r="BJ153" s="240" t="s">
        <v>86</v>
      </c>
      <c r="BK153" s="339">
        <f>ROUND(I153*H153,2)</f>
        <v>0</v>
      </c>
      <c r="BL153" s="240" t="s">
        <v>149</v>
      </c>
      <c r="BM153" s="379" t="s">
        <v>352</v>
      </c>
    </row>
    <row r="154" spans="1:65" s="466" customFormat="1" ht="11.25">
      <c r="B154" s="467"/>
      <c r="D154" s="382" t="s">
        <v>156</v>
      </c>
      <c r="E154" s="468" t="s">
        <v>1</v>
      </c>
      <c r="F154" s="469" t="s">
        <v>353</v>
      </c>
      <c r="H154" s="468" t="s">
        <v>1</v>
      </c>
      <c r="I154" s="496"/>
      <c r="L154" s="467"/>
      <c r="M154" s="470"/>
      <c r="N154" s="471"/>
      <c r="O154" s="471"/>
      <c r="P154" s="471"/>
      <c r="Q154" s="471"/>
      <c r="R154" s="471"/>
      <c r="S154" s="471"/>
      <c r="T154" s="472"/>
      <c r="AT154" s="468" t="s">
        <v>156</v>
      </c>
      <c r="AU154" s="468" t="s">
        <v>88</v>
      </c>
      <c r="AV154" s="466" t="s">
        <v>86</v>
      </c>
      <c r="AW154" s="466" t="s">
        <v>34</v>
      </c>
      <c r="AX154" s="466" t="s">
        <v>79</v>
      </c>
      <c r="AY154" s="468" t="s">
        <v>141</v>
      </c>
    </row>
    <row r="155" spans="1:65" s="466" customFormat="1" ht="11.25">
      <c r="B155" s="467"/>
      <c r="D155" s="382" t="s">
        <v>156</v>
      </c>
      <c r="E155" s="468" t="s">
        <v>1</v>
      </c>
      <c r="F155" s="469" t="s">
        <v>354</v>
      </c>
      <c r="H155" s="468" t="s">
        <v>1</v>
      </c>
      <c r="I155" s="496"/>
      <c r="L155" s="467"/>
      <c r="M155" s="470"/>
      <c r="N155" s="471"/>
      <c r="O155" s="471"/>
      <c r="P155" s="471"/>
      <c r="Q155" s="471"/>
      <c r="R155" s="471"/>
      <c r="S155" s="471"/>
      <c r="T155" s="472"/>
      <c r="AT155" s="468" t="s">
        <v>156</v>
      </c>
      <c r="AU155" s="468" t="s">
        <v>88</v>
      </c>
      <c r="AV155" s="466" t="s">
        <v>86</v>
      </c>
      <c r="AW155" s="466" t="s">
        <v>34</v>
      </c>
      <c r="AX155" s="466" t="s">
        <v>79</v>
      </c>
      <c r="AY155" s="468" t="s">
        <v>141</v>
      </c>
    </row>
    <row r="156" spans="1:65" s="380" customFormat="1" ht="11.25">
      <c r="B156" s="381"/>
      <c r="D156" s="382" t="s">
        <v>156</v>
      </c>
      <c r="E156" s="383" t="s">
        <v>1</v>
      </c>
      <c r="F156" s="384" t="s">
        <v>355</v>
      </c>
      <c r="H156" s="385">
        <v>63.38</v>
      </c>
      <c r="I156" s="386"/>
      <c r="L156" s="381"/>
      <c r="M156" s="387"/>
      <c r="N156" s="388"/>
      <c r="O156" s="388"/>
      <c r="P156" s="388"/>
      <c r="Q156" s="388"/>
      <c r="R156" s="388"/>
      <c r="S156" s="388"/>
      <c r="T156" s="389"/>
      <c r="AT156" s="383" t="s">
        <v>156</v>
      </c>
      <c r="AU156" s="383" t="s">
        <v>88</v>
      </c>
      <c r="AV156" s="380" t="s">
        <v>88</v>
      </c>
      <c r="AW156" s="380" t="s">
        <v>34</v>
      </c>
      <c r="AX156" s="380" t="s">
        <v>79</v>
      </c>
      <c r="AY156" s="383" t="s">
        <v>141</v>
      </c>
    </row>
    <row r="157" spans="1:65" s="380" customFormat="1" ht="11.25">
      <c r="B157" s="381"/>
      <c r="D157" s="382" t="s">
        <v>156</v>
      </c>
      <c r="E157" s="383" t="s">
        <v>1</v>
      </c>
      <c r="F157" s="384" t="s">
        <v>356</v>
      </c>
      <c r="H157" s="385">
        <v>-7.7560000000000002</v>
      </c>
      <c r="I157" s="386"/>
      <c r="L157" s="381"/>
      <c r="M157" s="387"/>
      <c r="N157" s="388"/>
      <c r="O157" s="388"/>
      <c r="P157" s="388"/>
      <c r="Q157" s="388"/>
      <c r="R157" s="388"/>
      <c r="S157" s="388"/>
      <c r="T157" s="389"/>
      <c r="AT157" s="383" t="s">
        <v>156</v>
      </c>
      <c r="AU157" s="383" t="s">
        <v>88</v>
      </c>
      <c r="AV157" s="380" t="s">
        <v>88</v>
      </c>
      <c r="AW157" s="380" t="s">
        <v>34</v>
      </c>
      <c r="AX157" s="380" t="s">
        <v>79</v>
      </c>
      <c r="AY157" s="383" t="s">
        <v>141</v>
      </c>
    </row>
    <row r="158" spans="1:65" s="466" customFormat="1" ht="11.25">
      <c r="B158" s="467"/>
      <c r="D158" s="382" t="s">
        <v>156</v>
      </c>
      <c r="E158" s="468" t="s">
        <v>1</v>
      </c>
      <c r="F158" s="469" t="s">
        <v>357</v>
      </c>
      <c r="H158" s="468" t="s">
        <v>1</v>
      </c>
      <c r="I158" s="496"/>
      <c r="L158" s="467"/>
      <c r="M158" s="470"/>
      <c r="N158" s="471"/>
      <c r="O158" s="471"/>
      <c r="P158" s="471"/>
      <c r="Q158" s="471"/>
      <c r="R158" s="471"/>
      <c r="S158" s="471"/>
      <c r="T158" s="472"/>
      <c r="AT158" s="468" t="s">
        <v>156</v>
      </c>
      <c r="AU158" s="468" t="s">
        <v>88</v>
      </c>
      <c r="AV158" s="466" t="s">
        <v>86</v>
      </c>
      <c r="AW158" s="466" t="s">
        <v>34</v>
      </c>
      <c r="AX158" s="466" t="s">
        <v>79</v>
      </c>
      <c r="AY158" s="468" t="s">
        <v>141</v>
      </c>
    </row>
    <row r="159" spans="1:65" s="380" customFormat="1" ht="11.25">
      <c r="B159" s="381"/>
      <c r="D159" s="382" t="s">
        <v>156</v>
      </c>
      <c r="E159" s="383" t="s">
        <v>1</v>
      </c>
      <c r="F159" s="384" t="s">
        <v>358</v>
      </c>
      <c r="H159" s="385">
        <v>3.956</v>
      </c>
      <c r="I159" s="386"/>
      <c r="L159" s="381"/>
      <c r="M159" s="387"/>
      <c r="N159" s="388"/>
      <c r="O159" s="388"/>
      <c r="P159" s="388"/>
      <c r="Q159" s="388"/>
      <c r="R159" s="388"/>
      <c r="S159" s="388"/>
      <c r="T159" s="389"/>
      <c r="AT159" s="383" t="s">
        <v>156</v>
      </c>
      <c r="AU159" s="383" t="s">
        <v>88</v>
      </c>
      <c r="AV159" s="380" t="s">
        <v>88</v>
      </c>
      <c r="AW159" s="380" t="s">
        <v>34</v>
      </c>
      <c r="AX159" s="380" t="s">
        <v>79</v>
      </c>
      <c r="AY159" s="383" t="s">
        <v>141</v>
      </c>
    </row>
    <row r="160" spans="1:65" s="473" customFormat="1" ht="11.25">
      <c r="B160" s="474"/>
      <c r="D160" s="382" t="s">
        <v>156</v>
      </c>
      <c r="E160" s="475" t="s">
        <v>1</v>
      </c>
      <c r="F160" s="476" t="s">
        <v>172</v>
      </c>
      <c r="H160" s="477">
        <v>59.58</v>
      </c>
      <c r="I160" s="497"/>
      <c r="L160" s="474"/>
      <c r="M160" s="478"/>
      <c r="N160" s="479"/>
      <c r="O160" s="479"/>
      <c r="P160" s="479"/>
      <c r="Q160" s="479"/>
      <c r="R160" s="479"/>
      <c r="S160" s="479"/>
      <c r="T160" s="480"/>
      <c r="AT160" s="475" t="s">
        <v>156</v>
      </c>
      <c r="AU160" s="475" t="s">
        <v>88</v>
      </c>
      <c r="AV160" s="473" t="s">
        <v>149</v>
      </c>
      <c r="AW160" s="473" t="s">
        <v>34</v>
      </c>
      <c r="AX160" s="473" t="s">
        <v>86</v>
      </c>
      <c r="AY160" s="475" t="s">
        <v>141</v>
      </c>
    </row>
    <row r="161" spans="1:65" s="378" customFormat="1" ht="49.15" customHeight="1">
      <c r="A161" s="251"/>
      <c r="B161" s="252"/>
      <c r="C161" s="368" t="s">
        <v>161</v>
      </c>
      <c r="D161" s="368" t="s">
        <v>144</v>
      </c>
      <c r="E161" s="369" t="s">
        <v>359</v>
      </c>
      <c r="F161" s="370" t="s">
        <v>360</v>
      </c>
      <c r="G161" s="371" t="s">
        <v>166</v>
      </c>
      <c r="H161" s="372">
        <v>17.873999999999999</v>
      </c>
      <c r="I161" s="151"/>
      <c r="J161" s="373">
        <f>ROUND(I161*H161,2)</f>
        <v>0</v>
      </c>
      <c r="K161" s="370" t="s">
        <v>148</v>
      </c>
      <c r="L161" s="252"/>
      <c r="M161" s="374" t="s">
        <v>1</v>
      </c>
      <c r="N161" s="375" t="s">
        <v>44</v>
      </c>
      <c r="O161" s="376">
        <v>0.1</v>
      </c>
      <c r="P161" s="376">
        <f>O161*H161</f>
        <v>1.7873999999999999</v>
      </c>
      <c r="Q161" s="376">
        <v>0</v>
      </c>
      <c r="R161" s="376">
        <f>Q161*H161</f>
        <v>0</v>
      </c>
      <c r="S161" s="376">
        <v>0</v>
      </c>
      <c r="T161" s="377">
        <f>S161*H161</f>
        <v>0</v>
      </c>
      <c r="U161" s="251"/>
      <c r="V161" s="251"/>
      <c r="W161" s="251"/>
      <c r="X161" s="251"/>
      <c r="Y161" s="251"/>
      <c r="Z161" s="251"/>
      <c r="AA161" s="251"/>
      <c r="AB161" s="251"/>
      <c r="AC161" s="251"/>
      <c r="AD161" s="251"/>
      <c r="AE161" s="251"/>
      <c r="AR161" s="379" t="s">
        <v>149</v>
      </c>
      <c r="AT161" s="379" t="s">
        <v>144</v>
      </c>
      <c r="AU161" s="379" t="s">
        <v>88</v>
      </c>
      <c r="AY161" s="240" t="s">
        <v>141</v>
      </c>
      <c r="BE161" s="339">
        <f>IF(N161="základní",J161,0)</f>
        <v>0</v>
      </c>
      <c r="BF161" s="339">
        <f>IF(N161="snížená",J161,0)</f>
        <v>0</v>
      </c>
      <c r="BG161" s="339">
        <f>IF(N161="zákl. přenesená",J161,0)</f>
        <v>0</v>
      </c>
      <c r="BH161" s="339">
        <f>IF(N161="sníž. přenesená",J161,0)</f>
        <v>0</v>
      </c>
      <c r="BI161" s="339">
        <f>IF(N161="nulová",J161,0)</f>
        <v>0</v>
      </c>
      <c r="BJ161" s="240" t="s">
        <v>86</v>
      </c>
      <c r="BK161" s="339">
        <f>ROUND(I161*H161,2)</f>
        <v>0</v>
      </c>
      <c r="BL161" s="240" t="s">
        <v>149</v>
      </c>
      <c r="BM161" s="379" t="s">
        <v>361</v>
      </c>
    </row>
    <row r="162" spans="1:65" s="378" customFormat="1" ht="19.5">
      <c r="A162" s="251"/>
      <c r="B162" s="252"/>
      <c r="C162" s="251"/>
      <c r="D162" s="382" t="s">
        <v>322</v>
      </c>
      <c r="E162" s="251"/>
      <c r="F162" s="462" t="s">
        <v>362</v>
      </c>
      <c r="G162" s="251"/>
      <c r="H162" s="251"/>
      <c r="I162" s="495"/>
      <c r="J162" s="251"/>
      <c r="K162" s="251"/>
      <c r="L162" s="252"/>
      <c r="M162" s="463"/>
      <c r="N162" s="464"/>
      <c r="O162" s="253"/>
      <c r="P162" s="253"/>
      <c r="Q162" s="253"/>
      <c r="R162" s="253"/>
      <c r="S162" s="253"/>
      <c r="T162" s="465"/>
      <c r="U162" s="251"/>
      <c r="V162" s="251"/>
      <c r="W162" s="251"/>
      <c r="X162" s="251"/>
      <c r="Y162" s="251"/>
      <c r="Z162" s="251"/>
      <c r="AA162" s="251"/>
      <c r="AB162" s="251"/>
      <c r="AC162" s="251"/>
      <c r="AD162" s="251"/>
      <c r="AE162" s="251"/>
      <c r="AT162" s="240" t="s">
        <v>322</v>
      </c>
      <c r="AU162" s="240" t="s">
        <v>88</v>
      </c>
    </row>
    <row r="163" spans="1:65" s="380" customFormat="1" ht="11.25">
      <c r="B163" s="381"/>
      <c r="D163" s="382" t="s">
        <v>156</v>
      </c>
      <c r="F163" s="384" t="s">
        <v>363</v>
      </c>
      <c r="H163" s="385">
        <v>17.873999999999999</v>
      </c>
      <c r="I163" s="386"/>
      <c r="L163" s="381"/>
      <c r="M163" s="387"/>
      <c r="N163" s="388"/>
      <c r="O163" s="388"/>
      <c r="P163" s="388"/>
      <c r="Q163" s="388"/>
      <c r="R163" s="388"/>
      <c r="S163" s="388"/>
      <c r="T163" s="389"/>
      <c r="AT163" s="383" t="s">
        <v>156</v>
      </c>
      <c r="AU163" s="383" t="s">
        <v>88</v>
      </c>
      <c r="AV163" s="380" t="s">
        <v>88</v>
      </c>
      <c r="AW163" s="380" t="s">
        <v>3</v>
      </c>
      <c r="AX163" s="380" t="s">
        <v>86</v>
      </c>
      <c r="AY163" s="383" t="s">
        <v>141</v>
      </c>
    </row>
    <row r="164" spans="1:65" s="378" customFormat="1" ht="37.9" customHeight="1">
      <c r="A164" s="251"/>
      <c r="B164" s="252"/>
      <c r="C164" s="368" t="s">
        <v>189</v>
      </c>
      <c r="D164" s="368" t="s">
        <v>144</v>
      </c>
      <c r="E164" s="369" t="s">
        <v>364</v>
      </c>
      <c r="F164" s="370" t="s">
        <v>365</v>
      </c>
      <c r="G164" s="371" t="s">
        <v>204</v>
      </c>
      <c r="H164" s="372">
        <v>91.89</v>
      </c>
      <c r="I164" s="151"/>
      <c r="J164" s="373">
        <f>ROUND(I164*H164,2)</f>
        <v>0</v>
      </c>
      <c r="K164" s="370" t="s">
        <v>148</v>
      </c>
      <c r="L164" s="252"/>
      <c r="M164" s="374" t="s">
        <v>1</v>
      </c>
      <c r="N164" s="375" t="s">
        <v>44</v>
      </c>
      <c r="O164" s="376">
        <v>0.109</v>
      </c>
      <c r="P164" s="376">
        <f>O164*H164</f>
        <v>10.01601</v>
      </c>
      <c r="Q164" s="376">
        <v>5.9000000000000003E-4</v>
      </c>
      <c r="R164" s="376">
        <f>Q164*H164</f>
        <v>5.4215100000000002E-2</v>
      </c>
      <c r="S164" s="376">
        <v>0</v>
      </c>
      <c r="T164" s="377">
        <f>S164*H164</f>
        <v>0</v>
      </c>
      <c r="U164" s="251"/>
      <c r="V164" s="251"/>
      <c r="W164" s="251"/>
      <c r="X164" s="251"/>
      <c r="Y164" s="251"/>
      <c r="Z164" s="251"/>
      <c r="AA164" s="251"/>
      <c r="AB164" s="251"/>
      <c r="AC164" s="251"/>
      <c r="AD164" s="251"/>
      <c r="AE164" s="251"/>
      <c r="AR164" s="379" t="s">
        <v>149</v>
      </c>
      <c r="AT164" s="379" t="s">
        <v>144</v>
      </c>
      <c r="AU164" s="379" t="s">
        <v>88</v>
      </c>
      <c r="AY164" s="240" t="s">
        <v>141</v>
      </c>
      <c r="BE164" s="339">
        <f>IF(N164="základní",J164,0)</f>
        <v>0</v>
      </c>
      <c r="BF164" s="339">
        <f>IF(N164="snížená",J164,0)</f>
        <v>0</v>
      </c>
      <c r="BG164" s="339">
        <f>IF(N164="zákl. přenesená",J164,0)</f>
        <v>0</v>
      </c>
      <c r="BH164" s="339">
        <f>IF(N164="sníž. přenesená",J164,0)</f>
        <v>0</v>
      </c>
      <c r="BI164" s="339">
        <f>IF(N164="nulová",J164,0)</f>
        <v>0</v>
      </c>
      <c r="BJ164" s="240" t="s">
        <v>86</v>
      </c>
      <c r="BK164" s="339">
        <f>ROUND(I164*H164,2)</f>
        <v>0</v>
      </c>
      <c r="BL164" s="240" t="s">
        <v>149</v>
      </c>
      <c r="BM164" s="379" t="s">
        <v>366</v>
      </c>
    </row>
    <row r="165" spans="1:65" s="466" customFormat="1" ht="11.25">
      <c r="B165" s="467"/>
      <c r="D165" s="382" t="s">
        <v>156</v>
      </c>
      <c r="E165" s="468" t="s">
        <v>1</v>
      </c>
      <c r="F165" s="469" t="s">
        <v>354</v>
      </c>
      <c r="H165" s="468" t="s">
        <v>1</v>
      </c>
      <c r="I165" s="496"/>
      <c r="L165" s="467"/>
      <c r="M165" s="470"/>
      <c r="N165" s="471"/>
      <c r="O165" s="471"/>
      <c r="P165" s="471"/>
      <c r="Q165" s="471"/>
      <c r="R165" s="471"/>
      <c r="S165" s="471"/>
      <c r="T165" s="472"/>
      <c r="AT165" s="468" t="s">
        <v>156</v>
      </c>
      <c r="AU165" s="468" t="s">
        <v>88</v>
      </c>
      <c r="AV165" s="466" t="s">
        <v>86</v>
      </c>
      <c r="AW165" s="466" t="s">
        <v>34</v>
      </c>
      <c r="AX165" s="466" t="s">
        <v>79</v>
      </c>
      <c r="AY165" s="468" t="s">
        <v>141</v>
      </c>
    </row>
    <row r="166" spans="1:65" s="380" customFormat="1" ht="11.25">
      <c r="B166" s="381"/>
      <c r="D166" s="382" t="s">
        <v>156</v>
      </c>
      <c r="E166" s="383" t="s">
        <v>1</v>
      </c>
      <c r="F166" s="384" t="s">
        <v>367</v>
      </c>
      <c r="H166" s="385">
        <v>91.89</v>
      </c>
      <c r="I166" s="386"/>
      <c r="L166" s="381"/>
      <c r="M166" s="387"/>
      <c r="N166" s="388"/>
      <c r="O166" s="388"/>
      <c r="P166" s="388"/>
      <c r="Q166" s="388"/>
      <c r="R166" s="388"/>
      <c r="S166" s="388"/>
      <c r="T166" s="389"/>
      <c r="AT166" s="383" t="s">
        <v>156</v>
      </c>
      <c r="AU166" s="383" t="s">
        <v>88</v>
      </c>
      <c r="AV166" s="380" t="s">
        <v>88</v>
      </c>
      <c r="AW166" s="380" t="s">
        <v>34</v>
      </c>
      <c r="AX166" s="380" t="s">
        <v>86</v>
      </c>
      <c r="AY166" s="383" t="s">
        <v>141</v>
      </c>
    </row>
    <row r="167" spans="1:65" s="378" customFormat="1" ht="37.9" customHeight="1">
      <c r="A167" s="251"/>
      <c r="B167" s="252"/>
      <c r="C167" s="368" t="s">
        <v>201</v>
      </c>
      <c r="D167" s="368" t="s">
        <v>144</v>
      </c>
      <c r="E167" s="369" t="s">
        <v>368</v>
      </c>
      <c r="F167" s="370" t="s">
        <v>369</v>
      </c>
      <c r="G167" s="371" t="s">
        <v>204</v>
      </c>
      <c r="H167" s="372">
        <v>91.89</v>
      </c>
      <c r="I167" s="151"/>
      <c r="J167" s="373">
        <f>ROUND(I167*H167,2)</f>
        <v>0</v>
      </c>
      <c r="K167" s="370" t="s">
        <v>148</v>
      </c>
      <c r="L167" s="252"/>
      <c r="M167" s="374" t="s">
        <v>1</v>
      </c>
      <c r="N167" s="375" t="s">
        <v>44</v>
      </c>
      <c r="O167" s="376">
        <v>0.106</v>
      </c>
      <c r="P167" s="376">
        <f>O167*H167</f>
        <v>9.7403399999999998</v>
      </c>
      <c r="Q167" s="376">
        <v>0</v>
      </c>
      <c r="R167" s="376">
        <f>Q167*H167</f>
        <v>0</v>
      </c>
      <c r="S167" s="376">
        <v>0</v>
      </c>
      <c r="T167" s="377">
        <f>S167*H167</f>
        <v>0</v>
      </c>
      <c r="U167" s="251"/>
      <c r="V167" s="251"/>
      <c r="W167" s="251"/>
      <c r="X167" s="251"/>
      <c r="Y167" s="251"/>
      <c r="Z167" s="251"/>
      <c r="AA167" s="251"/>
      <c r="AB167" s="251"/>
      <c r="AC167" s="251"/>
      <c r="AD167" s="251"/>
      <c r="AE167" s="251"/>
      <c r="AR167" s="379" t="s">
        <v>149</v>
      </c>
      <c r="AT167" s="379" t="s">
        <v>144</v>
      </c>
      <c r="AU167" s="379" t="s">
        <v>88</v>
      </c>
      <c r="AY167" s="240" t="s">
        <v>141</v>
      </c>
      <c r="BE167" s="339">
        <f>IF(N167="základní",J167,0)</f>
        <v>0</v>
      </c>
      <c r="BF167" s="339">
        <f>IF(N167="snížená",J167,0)</f>
        <v>0</v>
      </c>
      <c r="BG167" s="339">
        <f>IF(N167="zákl. přenesená",J167,0)</f>
        <v>0</v>
      </c>
      <c r="BH167" s="339">
        <f>IF(N167="sníž. přenesená",J167,0)</f>
        <v>0</v>
      </c>
      <c r="BI167" s="339">
        <f>IF(N167="nulová",J167,0)</f>
        <v>0</v>
      </c>
      <c r="BJ167" s="240" t="s">
        <v>86</v>
      </c>
      <c r="BK167" s="339">
        <f>ROUND(I167*H167,2)</f>
        <v>0</v>
      </c>
      <c r="BL167" s="240" t="s">
        <v>149</v>
      </c>
      <c r="BM167" s="379" t="s">
        <v>370</v>
      </c>
    </row>
    <row r="168" spans="1:65" s="380" customFormat="1" ht="11.25">
      <c r="B168" s="381"/>
      <c r="D168" s="382" t="s">
        <v>156</v>
      </c>
      <c r="E168" s="383" t="s">
        <v>1</v>
      </c>
      <c r="F168" s="384" t="s">
        <v>371</v>
      </c>
      <c r="H168" s="385">
        <v>91.89</v>
      </c>
      <c r="I168" s="386"/>
      <c r="L168" s="381"/>
      <c r="M168" s="387"/>
      <c r="N168" s="388"/>
      <c r="O168" s="388"/>
      <c r="P168" s="388"/>
      <c r="Q168" s="388"/>
      <c r="R168" s="388"/>
      <c r="S168" s="388"/>
      <c r="T168" s="389"/>
      <c r="AT168" s="383" t="s">
        <v>156</v>
      </c>
      <c r="AU168" s="383" t="s">
        <v>88</v>
      </c>
      <c r="AV168" s="380" t="s">
        <v>88</v>
      </c>
      <c r="AW168" s="380" t="s">
        <v>34</v>
      </c>
      <c r="AX168" s="380" t="s">
        <v>86</v>
      </c>
      <c r="AY168" s="383" t="s">
        <v>141</v>
      </c>
    </row>
    <row r="169" spans="1:65" s="378" customFormat="1" ht="49.15" customHeight="1">
      <c r="A169" s="251"/>
      <c r="B169" s="252"/>
      <c r="C169" s="368" t="s">
        <v>208</v>
      </c>
      <c r="D169" s="368" t="s">
        <v>144</v>
      </c>
      <c r="E169" s="369" t="s">
        <v>372</v>
      </c>
      <c r="F169" s="370" t="s">
        <v>373</v>
      </c>
      <c r="G169" s="371" t="s">
        <v>166</v>
      </c>
      <c r="H169" s="372">
        <v>29.79</v>
      </c>
      <c r="I169" s="151"/>
      <c r="J169" s="373">
        <f>ROUND(I169*H169,2)</f>
        <v>0</v>
      </c>
      <c r="K169" s="370" t="s">
        <v>148</v>
      </c>
      <c r="L169" s="252"/>
      <c r="M169" s="374" t="s">
        <v>1</v>
      </c>
      <c r="N169" s="375" t="s">
        <v>44</v>
      </c>
      <c r="O169" s="376">
        <v>0.34499999999999997</v>
      </c>
      <c r="P169" s="376">
        <f>O169*H169</f>
        <v>10.27755</v>
      </c>
      <c r="Q169" s="376">
        <v>0</v>
      </c>
      <c r="R169" s="376">
        <f>Q169*H169</f>
        <v>0</v>
      </c>
      <c r="S169" s="376">
        <v>0</v>
      </c>
      <c r="T169" s="377">
        <f>S169*H169</f>
        <v>0</v>
      </c>
      <c r="U169" s="251"/>
      <c r="V169" s="251"/>
      <c r="W169" s="251"/>
      <c r="X169" s="251"/>
      <c r="Y169" s="251"/>
      <c r="Z169" s="251"/>
      <c r="AA169" s="251"/>
      <c r="AB169" s="251"/>
      <c r="AC169" s="251"/>
      <c r="AD169" s="251"/>
      <c r="AE169" s="251"/>
      <c r="AR169" s="379" t="s">
        <v>149</v>
      </c>
      <c r="AT169" s="379" t="s">
        <v>144</v>
      </c>
      <c r="AU169" s="379" t="s">
        <v>88</v>
      </c>
      <c r="AY169" s="240" t="s">
        <v>141</v>
      </c>
      <c r="BE169" s="339">
        <f>IF(N169="základní",J169,0)</f>
        <v>0</v>
      </c>
      <c r="BF169" s="339">
        <f>IF(N169="snížená",J169,0)</f>
        <v>0</v>
      </c>
      <c r="BG169" s="339">
        <f>IF(N169="zákl. přenesená",J169,0)</f>
        <v>0</v>
      </c>
      <c r="BH169" s="339">
        <f>IF(N169="sníž. přenesená",J169,0)</f>
        <v>0</v>
      </c>
      <c r="BI169" s="339">
        <f>IF(N169="nulová",J169,0)</f>
        <v>0</v>
      </c>
      <c r="BJ169" s="240" t="s">
        <v>86</v>
      </c>
      <c r="BK169" s="339">
        <f>ROUND(I169*H169,2)</f>
        <v>0</v>
      </c>
      <c r="BL169" s="240" t="s">
        <v>149</v>
      </c>
      <c r="BM169" s="379" t="s">
        <v>374</v>
      </c>
    </row>
    <row r="170" spans="1:65" s="378" customFormat="1" ht="39">
      <c r="A170" s="251"/>
      <c r="B170" s="252"/>
      <c r="C170" s="251"/>
      <c r="D170" s="382" t="s">
        <v>322</v>
      </c>
      <c r="E170" s="251"/>
      <c r="F170" s="462" t="s">
        <v>375</v>
      </c>
      <c r="G170" s="251"/>
      <c r="H170" s="251"/>
      <c r="I170" s="495"/>
      <c r="J170" s="251"/>
      <c r="K170" s="251"/>
      <c r="L170" s="252"/>
      <c r="M170" s="463"/>
      <c r="N170" s="464"/>
      <c r="O170" s="253"/>
      <c r="P170" s="253"/>
      <c r="Q170" s="253"/>
      <c r="R170" s="253"/>
      <c r="S170" s="253"/>
      <c r="T170" s="465"/>
      <c r="U170" s="251"/>
      <c r="V170" s="251"/>
      <c r="W170" s="251"/>
      <c r="X170" s="251"/>
      <c r="Y170" s="251"/>
      <c r="Z170" s="251"/>
      <c r="AA170" s="251"/>
      <c r="AB170" s="251"/>
      <c r="AC170" s="251"/>
      <c r="AD170" s="251"/>
      <c r="AE170" s="251"/>
      <c r="AT170" s="240" t="s">
        <v>322</v>
      </c>
      <c r="AU170" s="240" t="s">
        <v>88</v>
      </c>
    </row>
    <row r="171" spans="1:65" s="466" customFormat="1" ht="11.25">
      <c r="B171" s="467"/>
      <c r="D171" s="382" t="s">
        <v>156</v>
      </c>
      <c r="E171" s="468" t="s">
        <v>1</v>
      </c>
      <c r="F171" s="469" t="s">
        <v>376</v>
      </c>
      <c r="H171" s="468" t="s">
        <v>1</v>
      </c>
      <c r="I171" s="496"/>
      <c r="L171" s="467"/>
      <c r="M171" s="470"/>
      <c r="N171" s="471"/>
      <c r="O171" s="471"/>
      <c r="P171" s="471"/>
      <c r="Q171" s="471"/>
      <c r="R171" s="471"/>
      <c r="S171" s="471"/>
      <c r="T171" s="472"/>
      <c r="AT171" s="468" t="s">
        <v>156</v>
      </c>
      <c r="AU171" s="468" t="s">
        <v>88</v>
      </c>
      <c r="AV171" s="466" t="s">
        <v>86</v>
      </c>
      <c r="AW171" s="466" t="s">
        <v>34</v>
      </c>
      <c r="AX171" s="466" t="s">
        <v>79</v>
      </c>
      <c r="AY171" s="468" t="s">
        <v>141</v>
      </c>
    </row>
    <row r="172" spans="1:65" s="380" customFormat="1" ht="11.25">
      <c r="B172" s="381"/>
      <c r="D172" s="382" t="s">
        <v>156</v>
      </c>
      <c r="E172" s="383" t="s">
        <v>1</v>
      </c>
      <c r="F172" s="384" t="s">
        <v>377</v>
      </c>
      <c r="H172" s="385">
        <v>29.79</v>
      </c>
      <c r="I172" s="386"/>
      <c r="L172" s="381"/>
      <c r="M172" s="387"/>
      <c r="N172" s="388"/>
      <c r="O172" s="388"/>
      <c r="P172" s="388"/>
      <c r="Q172" s="388"/>
      <c r="R172" s="388"/>
      <c r="S172" s="388"/>
      <c r="T172" s="389"/>
      <c r="AT172" s="383" t="s">
        <v>156</v>
      </c>
      <c r="AU172" s="383" t="s">
        <v>88</v>
      </c>
      <c r="AV172" s="380" t="s">
        <v>88</v>
      </c>
      <c r="AW172" s="380" t="s">
        <v>34</v>
      </c>
      <c r="AX172" s="380" t="s">
        <v>86</v>
      </c>
      <c r="AY172" s="383" t="s">
        <v>141</v>
      </c>
    </row>
    <row r="173" spans="1:65" s="378" customFormat="1" ht="14.45" customHeight="1">
      <c r="A173" s="251"/>
      <c r="B173" s="252"/>
      <c r="C173" s="368" t="s">
        <v>213</v>
      </c>
      <c r="D173" s="368" t="s">
        <v>144</v>
      </c>
      <c r="E173" s="369" t="s">
        <v>378</v>
      </c>
      <c r="F173" s="370" t="s">
        <v>379</v>
      </c>
      <c r="G173" s="371" t="s">
        <v>166</v>
      </c>
      <c r="H173" s="372">
        <v>14.651999999999999</v>
      </c>
      <c r="I173" s="151"/>
      <c r="J173" s="373">
        <f>ROUND(I173*H173,2)</f>
        <v>0</v>
      </c>
      <c r="K173" s="370" t="s">
        <v>1</v>
      </c>
      <c r="L173" s="252"/>
      <c r="M173" s="374" t="s">
        <v>1</v>
      </c>
      <c r="N173" s="375" t="s">
        <v>44</v>
      </c>
      <c r="O173" s="376">
        <v>0.10100000000000001</v>
      </c>
      <c r="P173" s="376">
        <f>O173*H173</f>
        <v>1.4798519999999999</v>
      </c>
      <c r="Q173" s="376">
        <v>0</v>
      </c>
      <c r="R173" s="376">
        <f>Q173*H173</f>
        <v>0</v>
      </c>
      <c r="S173" s="376">
        <v>0</v>
      </c>
      <c r="T173" s="377">
        <f>S173*H173</f>
        <v>0</v>
      </c>
      <c r="U173" s="251"/>
      <c r="V173" s="251"/>
      <c r="W173" s="251"/>
      <c r="X173" s="251"/>
      <c r="Y173" s="251"/>
      <c r="Z173" s="251"/>
      <c r="AA173" s="251"/>
      <c r="AB173" s="251"/>
      <c r="AC173" s="251"/>
      <c r="AD173" s="251"/>
      <c r="AE173" s="251"/>
      <c r="AR173" s="379" t="s">
        <v>149</v>
      </c>
      <c r="AT173" s="379" t="s">
        <v>144</v>
      </c>
      <c r="AU173" s="379" t="s">
        <v>88</v>
      </c>
      <c r="AY173" s="240" t="s">
        <v>141</v>
      </c>
      <c r="BE173" s="339">
        <f>IF(N173="základní",J173,0)</f>
        <v>0</v>
      </c>
      <c r="BF173" s="339">
        <f>IF(N173="snížená",J173,0)</f>
        <v>0</v>
      </c>
      <c r="BG173" s="339">
        <f>IF(N173="zákl. přenesená",J173,0)</f>
        <v>0</v>
      </c>
      <c r="BH173" s="339">
        <f>IF(N173="sníž. přenesená",J173,0)</f>
        <v>0</v>
      </c>
      <c r="BI173" s="339">
        <f>IF(N173="nulová",J173,0)</f>
        <v>0</v>
      </c>
      <c r="BJ173" s="240" t="s">
        <v>86</v>
      </c>
      <c r="BK173" s="339">
        <f>ROUND(I173*H173,2)</f>
        <v>0</v>
      </c>
      <c r="BL173" s="240" t="s">
        <v>149</v>
      </c>
      <c r="BM173" s="379" t="s">
        <v>380</v>
      </c>
    </row>
    <row r="174" spans="1:65" s="466" customFormat="1" ht="11.25">
      <c r="B174" s="467"/>
      <c r="D174" s="382" t="s">
        <v>156</v>
      </c>
      <c r="E174" s="468" t="s">
        <v>1</v>
      </c>
      <c r="F174" s="469" t="s">
        <v>381</v>
      </c>
      <c r="H174" s="468" t="s">
        <v>1</v>
      </c>
      <c r="I174" s="496"/>
      <c r="L174" s="467"/>
      <c r="M174" s="470"/>
      <c r="N174" s="471"/>
      <c r="O174" s="471"/>
      <c r="P174" s="471"/>
      <c r="Q174" s="471"/>
      <c r="R174" s="471"/>
      <c r="S174" s="471"/>
      <c r="T174" s="472"/>
      <c r="AT174" s="468" t="s">
        <v>156</v>
      </c>
      <c r="AU174" s="468" t="s">
        <v>88</v>
      </c>
      <c r="AV174" s="466" t="s">
        <v>86</v>
      </c>
      <c r="AW174" s="466" t="s">
        <v>34</v>
      </c>
      <c r="AX174" s="466" t="s">
        <v>79</v>
      </c>
      <c r="AY174" s="468" t="s">
        <v>141</v>
      </c>
    </row>
    <row r="175" spans="1:65" s="466" customFormat="1" ht="11.25">
      <c r="B175" s="467"/>
      <c r="D175" s="382" t="s">
        <v>156</v>
      </c>
      <c r="E175" s="468" t="s">
        <v>1</v>
      </c>
      <c r="F175" s="469" t="s">
        <v>382</v>
      </c>
      <c r="H175" s="468" t="s">
        <v>1</v>
      </c>
      <c r="I175" s="496"/>
      <c r="L175" s="467"/>
      <c r="M175" s="470"/>
      <c r="N175" s="471"/>
      <c r="O175" s="471"/>
      <c r="P175" s="471"/>
      <c r="Q175" s="471"/>
      <c r="R175" s="471"/>
      <c r="S175" s="471"/>
      <c r="T175" s="472"/>
      <c r="AT175" s="468" t="s">
        <v>156</v>
      </c>
      <c r="AU175" s="468" t="s">
        <v>88</v>
      </c>
      <c r="AV175" s="466" t="s">
        <v>86</v>
      </c>
      <c r="AW175" s="466" t="s">
        <v>34</v>
      </c>
      <c r="AX175" s="466" t="s">
        <v>79</v>
      </c>
      <c r="AY175" s="468" t="s">
        <v>141</v>
      </c>
    </row>
    <row r="176" spans="1:65" s="380" customFormat="1" ht="22.5">
      <c r="B176" s="381"/>
      <c r="D176" s="382" t="s">
        <v>156</v>
      </c>
      <c r="E176" s="383" t="s">
        <v>1</v>
      </c>
      <c r="F176" s="384" t="s">
        <v>383</v>
      </c>
      <c r="H176" s="385">
        <v>14.651999999999999</v>
      </c>
      <c r="I176" s="386"/>
      <c r="L176" s="381"/>
      <c r="M176" s="387"/>
      <c r="N176" s="388"/>
      <c r="O176" s="388"/>
      <c r="P176" s="388"/>
      <c r="Q176" s="388"/>
      <c r="R176" s="388"/>
      <c r="S176" s="388"/>
      <c r="T176" s="389"/>
      <c r="AT176" s="383" t="s">
        <v>156</v>
      </c>
      <c r="AU176" s="383" t="s">
        <v>88</v>
      </c>
      <c r="AV176" s="380" t="s">
        <v>88</v>
      </c>
      <c r="AW176" s="380" t="s">
        <v>34</v>
      </c>
      <c r="AX176" s="380" t="s">
        <v>79</v>
      </c>
      <c r="AY176" s="383" t="s">
        <v>141</v>
      </c>
    </row>
    <row r="177" spans="1:65" s="473" customFormat="1" ht="11.25">
      <c r="B177" s="474"/>
      <c r="D177" s="382" t="s">
        <v>156</v>
      </c>
      <c r="E177" s="475" t="s">
        <v>1</v>
      </c>
      <c r="F177" s="476" t="s">
        <v>172</v>
      </c>
      <c r="H177" s="477">
        <v>14.651999999999999</v>
      </c>
      <c r="I177" s="497"/>
      <c r="L177" s="474"/>
      <c r="M177" s="478"/>
      <c r="N177" s="479"/>
      <c r="O177" s="479"/>
      <c r="P177" s="479"/>
      <c r="Q177" s="479"/>
      <c r="R177" s="479"/>
      <c r="S177" s="479"/>
      <c r="T177" s="480"/>
      <c r="AT177" s="475" t="s">
        <v>156</v>
      </c>
      <c r="AU177" s="475" t="s">
        <v>88</v>
      </c>
      <c r="AV177" s="473" t="s">
        <v>149</v>
      </c>
      <c r="AW177" s="473" t="s">
        <v>34</v>
      </c>
      <c r="AX177" s="473" t="s">
        <v>86</v>
      </c>
      <c r="AY177" s="475" t="s">
        <v>141</v>
      </c>
    </row>
    <row r="178" spans="1:65" s="378" customFormat="1" ht="24.2" customHeight="1">
      <c r="A178" s="251"/>
      <c r="B178" s="252"/>
      <c r="C178" s="368" t="s">
        <v>220</v>
      </c>
      <c r="D178" s="368" t="s">
        <v>144</v>
      </c>
      <c r="E178" s="369" t="s">
        <v>384</v>
      </c>
      <c r="F178" s="370" t="s">
        <v>385</v>
      </c>
      <c r="G178" s="371" t="s">
        <v>166</v>
      </c>
      <c r="H178" s="372">
        <v>59.58</v>
      </c>
      <c r="I178" s="151"/>
      <c r="J178" s="373">
        <f>ROUND(I178*H178,2)</f>
        <v>0</v>
      </c>
      <c r="K178" s="370" t="s">
        <v>1</v>
      </c>
      <c r="L178" s="252"/>
      <c r="M178" s="374" t="s">
        <v>1</v>
      </c>
      <c r="N178" s="375" t="s">
        <v>44</v>
      </c>
      <c r="O178" s="376">
        <v>8.3000000000000004E-2</v>
      </c>
      <c r="P178" s="376">
        <f>O178*H178</f>
        <v>4.9451400000000003</v>
      </c>
      <c r="Q178" s="376">
        <v>0</v>
      </c>
      <c r="R178" s="376">
        <f>Q178*H178</f>
        <v>0</v>
      </c>
      <c r="S178" s="376">
        <v>0</v>
      </c>
      <c r="T178" s="377">
        <f>S178*H178</f>
        <v>0</v>
      </c>
      <c r="U178" s="251"/>
      <c r="V178" s="251"/>
      <c r="W178" s="251"/>
      <c r="X178" s="251"/>
      <c r="Y178" s="251"/>
      <c r="Z178" s="251"/>
      <c r="AA178" s="251"/>
      <c r="AB178" s="251"/>
      <c r="AC178" s="251"/>
      <c r="AD178" s="251"/>
      <c r="AE178" s="251"/>
      <c r="AR178" s="379" t="s">
        <v>149</v>
      </c>
      <c r="AT178" s="379" t="s">
        <v>144</v>
      </c>
      <c r="AU178" s="379" t="s">
        <v>88</v>
      </c>
      <c r="AY178" s="240" t="s">
        <v>141</v>
      </c>
      <c r="BE178" s="339">
        <f>IF(N178="základní",J178,0)</f>
        <v>0</v>
      </c>
      <c r="BF178" s="339">
        <f>IF(N178="snížená",J178,0)</f>
        <v>0</v>
      </c>
      <c r="BG178" s="339">
        <f>IF(N178="zákl. přenesená",J178,0)</f>
        <v>0</v>
      </c>
      <c r="BH178" s="339">
        <f>IF(N178="sníž. přenesená",J178,0)</f>
        <v>0</v>
      </c>
      <c r="BI178" s="339">
        <f>IF(N178="nulová",J178,0)</f>
        <v>0</v>
      </c>
      <c r="BJ178" s="240" t="s">
        <v>86</v>
      </c>
      <c r="BK178" s="339">
        <f>ROUND(I178*H178,2)</f>
        <v>0</v>
      </c>
      <c r="BL178" s="240" t="s">
        <v>149</v>
      </c>
      <c r="BM178" s="379" t="s">
        <v>386</v>
      </c>
    </row>
    <row r="179" spans="1:65" s="466" customFormat="1" ht="11.25">
      <c r="B179" s="467"/>
      <c r="D179" s="382" t="s">
        <v>156</v>
      </c>
      <c r="E179" s="468" t="s">
        <v>1</v>
      </c>
      <c r="F179" s="469" t="s">
        <v>387</v>
      </c>
      <c r="H179" s="468" t="s">
        <v>1</v>
      </c>
      <c r="I179" s="496"/>
      <c r="L179" s="467"/>
      <c r="M179" s="470"/>
      <c r="N179" s="471"/>
      <c r="O179" s="471"/>
      <c r="P179" s="471"/>
      <c r="Q179" s="471"/>
      <c r="R179" s="471"/>
      <c r="S179" s="471"/>
      <c r="T179" s="472"/>
      <c r="AT179" s="468" t="s">
        <v>156</v>
      </c>
      <c r="AU179" s="468" t="s">
        <v>88</v>
      </c>
      <c r="AV179" s="466" t="s">
        <v>86</v>
      </c>
      <c r="AW179" s="466" t="s">
        <v>34</v>
      </c>
      <c r="AX179" s="466" t="s">
        <v>79</v>
      </c>
      <c r="AY179" s="468" t="s">
        <v>141</v>
      </c>
    </row>
    <row r="180" spans="1:65" s="466" customFormat="1" ht="11.25">
      <c r="B180" s="467"/>
      <c r="D180" s="382" t="s">
        <v>156</v>
      </c>
      <c r="E180" s="468" t="s">
        <v>1</v>
      </c>
      <c r="F180" s="469" t="s">
        <v>388</v>
      </c>
      <c r="H180" s="468" t="s">
        <v>1</v>
      </c>
      <c r="I180" s="496"/>
      <c r="L180" s="467"/>
      <c r="M180" s="470"/>
      <c r="N180" s="471"/>
      <c r="O180" s="471"/>
      <c r="P180" s="471"/>
      <c r="Q180" s="471"/>
      <c r="R180" s="471"/>
      <c r="S180" s="471"/>
      <c r="T180" s="472"/>
      <c r="AT180" s="468" t="s">
        <v>156</v>
      </c>
      <c r="AU180" s="468" t="s">
        <v>88</v>
      </c>
      <c r="AV180" s="466" t="s">
        <v>86</v>
      </c>
      <c r="AW180" s="466" t="s">
        <v>34</v>
      </c>
      <c r="AX180" s="466" t="s">
        <v>79</v>
      </c>
      <c r="AY180" s="468" t="s">
        <v>141</v>
      </c>
    </row>
    <row r="181" spans="1:65" s="466" customFormat="1" ht="11.25">
      <c r="B181" s="467"/>
      <c r="D181" s="382" t="s">
        <v>156</v>
      </c>
      <c r="E181" s="468" t="s">
        <v>1</v>
      </c>
      <c r="F181" s="469" t="s">
        <v>389</v>
      </c>
      <c r="H181" s="468" t="s">
        <v>1</v>
      </c>
      <c r="I181" s="496"/>
      <c r="L181" s="467"/>
      <c r="M181" s="470"/>
      <c r="N181" s="471"/>
      <c r="O181" s="471"/>
      <c r="P181" s="471"/>
      <c r="Q181" s="471"/>
      <c r="R181" s="471"/>
      <c r="S181" s="471"/>
      <c r="T181" s="472"/>
      <c r="AT181" s="468" t="s">
        <v>156</v>
      </c>
      <c r="AU181" s="468" t="s">
        <v>88</v>
      </c>
      <c r="AV181" s="466" t="s">
        <v>86</v>
      </c>
      <c r="AW181" s="466" t="s">
        <v>34</v>
      </c>
      <c r="AX181" s="466" t="s">
        <v>79</v>
      </c>
      <c r="AY181" s="468" t="s">
        <v>141</v>
      </c>
    </row>
    <row r="182" spans="1:65" s="380" customFormat="1" ht="11.25">
      <c r="B182" s="381"/>
      <c r="D182" s="382" t="s">
        <v>156</v>
      </c>
      <c r="E182" s="383" t="s">
        <v>1</v>
      </c>
      <c r="F182" s="384" t="s">
        <v>390</v>
      </c>
      <c r="H182" s="385">
        <v>59.58</v>
      </c>
      <c r="I182" s="386"/>
      <c r="L182" s="381"/>
      <c r="M182" s="387"/>
      <c r="N182" s="388"/>
      <c r="O182" s="388"/>
      <c r="P182" s="388"/>
      <c r="Q182" s="388"/>
      <c r="R182" s="388"/>
      <c r="S182" s="388"/>
      <c r="T182" s="389"/>
      <c r="AT182" s="383" t="s">
        <v>156</v>
      </c>
      <c r="AU182" s="383" t="s">
        <v>88</v>
      </c>
      <c r="AV182" s="380" t="s">
        <v>88</v>
      </c>
      <c r="AW182" s="380" t="s">
        <v>34</v>
      </c>
      <c r="AX182" s="380" t="s">
        <v>86</v>
      </c>
      <c r="AY182" s="383" t="s">
        <v>141</v>
      </c>
    </row>
    <row r="183" spans="1:65" s="378" customFormat="1" ht="37.9" customHeight="1">
      <c r="A183" s="251"/>
      <c r="B183" s="252"/>
      <c r="C183" s="368" t="s">
        <v>225</v>
      </c>
      <c r="D183" s="368" t="s">
        <v>144</v>
      </c>
      <c r="E183" s="369" t="s">
        <v>391</v>
      </c>
      <c r="F183" s="370" t="s">
        <v>392</v>
      </c>
      <c r="G183" s="371" t="s">
        <v>166</v>
      </c>
      <c r="H183" s="372">
        <v>34.58</v>
      </c>
      <c r="I183" s="151"/>
      <c r="J183" s="373">
        <f>ROUND(I183*H183,2)</f>
        <v>0</v>
      </c>
      <c r="K183" s="370" t="s">
        <v>148</v>
      </c>
      <c r="L183" s="252"/>
      <c r="M183" s="374" t="s">
        <v>1</v>
      </c>
      <c r="N183" s="375" t="s">
        <v>44</v>
      </c>
      <c r="O183" s="376">
        <v>0.115</v>
      </c>
      <c r="P183" s="376">
        <f>O183*H183</f>
        <v>3.9767000000000001</v>
      </c>
      <c r="Q183" s="376">
        <v>0</v>
      </c>
      <c r="R183" s="376">
        <f>Q183*H183</f>
        <v>0</v>
      </c>
      <c r="S183" s="376">
        <v>0</v>
      </c>
      <c r="T183" s="377">
        <f>S183*H183</f>
        <v>0</v>
      </c>
      <c r="U183" s="251"/>
      <c r="V183" s="251"/>
      <c r="W183" s="251"/>
      <c r="X183" s="251"/>
      <c r="Y183" s="251"/>
      <c r="Z183" s="251"/>
      <c r="AA183" s="251"/>
      <c r="AB183" s="251"/>
      <c r="AC183" s="251"/>
      <c r="AD183" s="251"/>
      <c r="AE183" s="251"/>
      <c r="AR183" s="379" t="s">
        <v>149</v>
      </c>
      <c r="AT183" s="379" t="s">
        <v>144</v>
      </c>
      <c r="AU183" s="379" t="s">
        <v>88</v>
      </c>
      <c r="AY183" s="240" t="s">
        <v>141</v>
      </c>
      <c r="BE183" s="339">
        <f>IF(N183="základní",J183,0)</f>
        <v>0</v>
      </c>
      <c r="BF183" s="339">
        <f>IF(N183="snížená",J183,0)</f>
        <v>0</v>
      </c>
      <c r="BG183" s="339">
        <f>IF(N183="zákl. přenesená",J183,0)</f>
        <v>0</v>
      </c>
      <c r="BH183" s="339">
        <f>IF(N183="sníž. přenesená",J183,0)</f>
        <v>0</v>
      </c>
      <c r="BI183" s="339">
        <f>IF(N183="nulová",J183,0)</f>
        <v>0</v>
      </c>
      <c r="BJ183" s="240" t="s">
        <v>86</v>
      </c>
      <c r="BK183" s="339">
        <f>ROUND(I183*H183,2)</f>
        <v>0</v>
      </c>
      <c r="BL183" s="240" t="s">
        <v>149</v>
      </c>
      <c r="BM183" s="379" t="s">
        <v>393</v>
      </c>
    </row>
    <row r="184" spans="1:65" s="466" customFormat="1" ht="11.25">
      <c r="B184" s="467"/>
      <c r="D184" s="382" t="s">
        <v>156</v>
      </c>
      <c r="E184" s="468" t="s">
        <v>1</v>
      </c>
      <c r="F184" s="469" t="s">
        <v>394</v>
      </c>
      <c r="H184" s="468" t="s">
        <v>1</v>
      </c>
      <c r="I184" s="496"/>
      <c r="L184" s="467"/>
      <c r="M184" s="470"/>
      <c r="N184" s="471"/>
      <c r="O184" s="471"/>
      <c r="P184" s="471"/>
      <c r="Q184" s="471"/>
      <c r="R184" s="471"/>
      <c r="S184" s="471"/>
      <c r="T184" s="472"/>
      <c r="AT184" s="468" t="s">
        <v>156</v>
      </c>
      <c r="AU184" s="468" t="s">
        <v>88</v>
      </c>
      <c r="AV184" s="466" t="s">
        <v>86</v>
      </c>
      <c r="AW184" s="466" t="s">
        <v>34</v>
      </c>
      <c r="AX184" s="466" t="s">
        <v>79</v>
      </c>
      <c r="AY184" s="468" t="s">
        <v>141</v>
      </c>
    </row>
    <row r="185" spans="1:65" s="466" customFormat="1" ht="11.25">
      <c r="B185" s="467"/>
      <c r="D185" s="382" t="s">
        <v>156</v>
      </c>
      <c r="E185" s="468" t="s">
        <v>1</v>
      </c>
      <c r="F185" s="469" t="s">
        <v>354</v>
      </c>
      <c r="H185" s="468" t="s">
        <v>1</v>
      </c>
      <c r="I185" s="496"/>
      <c r="L185" s="467"/>
      <c r="M185" s="470"/>
      <c r="N185" s="471"/>
      <c r="O185" s="471"/>
      <c r="P185" s="471"/>
      <c r="Q185" s="471"/>
      <c r="R185" s="471"/>
      <c r="S185" s="471"/>
      <c r="T185" s="472"/>
      <c r="AT185" s="468" t="s">
        <v>156</v>
      </c>
      <c r="AU185" s="468" t="s">
        <v>88</v>
      </c>
      <c r="AV185" s="466" t="s">
        <v>86</v>
      </c>
      <c r="AW185" s="466" t="s">
        <v>34</v>
      </c>
      <c r="AX185" s="466" t="s">
        <v>79</v>
      </c>
      <c r="AY185" s="468" t="s">
        <v>141</v>
      </c>
    </row>
    <row r="186" spans="1:65" s="380" customFormat="1" ht="22.5">
      <c r="B186" s="381"/>
      <c r="D186" s="382" t="s">
        <v>156</v>
      </c>
      <c r="E186" s="383" t="s">
        <v>1</v>
      </c>
      <c r="F186" s="384" t="s">
        <v>395</v>
      </c>
      <c r="H186" s="385">
        <v>34.58</v>
      </c>
      <c r="I186" s="386"/>
      <c r="L186" s="381"/>
      <c r="M186" s="387"/>
      <c r="N186" s="388"/>
      <c r="O186" s="388"/>
      <c r="P186" s="388"/>
      <c r="Q186" s="388"/>
      <c r="R186" s="388"/>
      <c r="S186" s="388"/>
      <c r="T186" s="389"/>
      <c r="AT186" s="383" t="s">
        <v>156</v>
      </c>
      <c r="AU186" s="383" t="s">
        <v>88</v>
      </c>
      <c r="AV186" s="380" t="s">
        <v>88</v>
      </c>
      <c r="AW186" s="380" t="s">
        <v>34</v>
      </c>
      <c r="AX186" s="380" t="s">
        <v>86</v>
      </c>
      <c r="AY186" s="383" t="s">
        <v>141</v>
      </c>
    </row>
    <row r="187" spans="1:65" s="378" customFormat="1" ht="37.9" customHeight="1">
      <c r="A187" s="251"/>
      <c r="B187" s="252"/>
      <c r="C187" s="481" t="s">
        <v>8</v>
      </c>
      <c r="D187" s="481" t="s">
        <v>158</v>
      </c>
      <c r="E187" s="482" t="s">
        <v>396</v>
      </c>
      <c r="F187" s="483" t="s">
        <v>397</v>
      </c>
      <c r="G187" s="484" t="s">
        <v>228</v>
      </c>
      <c r="H187" s="485">
        <v>69.16</v>
      </c>
      <c r="I187" s="177"/>
      <c r="J187" s="486">
        <f>ROUND(I187*H187,2)</f>
        <v>0</v>
      </c>
      <c r="K187" s="483" t="s">
        <v>1</v>
      </c>
      <c r="L187" s="487"/>
      <c r="M187" s="488" t="s">
        <v>1</v>
      </c>
      <c r="N187" s="489" t="s">
        <v>44</v>
      </c>
      <c r="O187" s="376">
        <v>0</v>
      </c>
      <c r="P187" s="376">
        <f>O187*H187</f>
        <v>0</v>
      </c>
      <c r="Q187" s="376">
        <v>0</v>
      </c>
      <c r="R187" s="376">
        <f>Q187*H187</f>
        <v>0</v>
      </c>
      <c r="S187" s="376">
        <v>0</v>
      </c>
      <c r="T187" s="377">
        <f>S187*H187</f>
        <v>0</v>
      </c>
      <c r="U187" s="251"/>
      <c r="V187" s="251"/>
      <c r="W187" s="251"/>
      <c r="X187" s="251"/>
      <c r="Y187" s="251"/>
      <c r="Z187" s="251"/>
      <c r="AA187" s="251"/>
      <c r="AB187" s="251"/>
      <c r="AC187" s="251"/>
      <c r="AD187" s="251"/>
      <c r="AE187" s="251"/>
      <c r="AR187" s="379" t="s">
        <v>161</v>
      </c>
      <c r="AT187" s="379" t="s">
        <v>158</v>
      </c>
      <c r="AU187" s="379" t="s">
        <v>88</v>
      </c>
      <c r="AY187" s="240" t="s">
        <v>141</v>
      </c>
      <c r="BE187" s="339">
        <f>IF(N187="základní",J187,0)</f>
        <v>0</v>
      </c>
      <c r="BF187" s="339">
        <f>IF(N187="snížená",J187,0)</f>
        <v>0</v>
      </c>
      <c r="BG187" s="339">
        <f>IF(N187="zákl. přenesená",J187,0)</f>
        <v>0</v>
      </c>
      <c r="BH187" s="339">
        <f>IF(N187="sníž. přenesená",J187,0)</f>
        <v>0</v>
      </c>
      <c r="BI187" s="339">
        <f>IF(N187="nulová",J187,0)</f>
        <v>0</v>
      </c>
      <c r="BJ187" s="240" t="s">
        <v>86</v>
      </c>
      <c r="BK187" s="339">
        <f>ROUND(I187*H187,2)</f>
        <v>0</v>
      </c>
      <c r="BL187" s="240" t="s">
        <v>149</v>
      </c>
      <c r="BM187" s="379" t="s">
        <v>398</v>
      </c>
    </row>
    <row r="188" spans="1:65" s="378" customFormat="1" ht="19.5">
      <c r="A188" s="251"/>
      <c r="B188" s="252"/>
      <c r="C188" s="251"/>
      <c r="D188" s="382" t="s">
        <v>322</v>
      </c>
      <c r="E188" s="251"/>
      <c r="F188" s="462" t="s">
        <v>399</v>
      </c>
      <c r="G188" s="251"/>
      <c r="H188" s="251"/>
      <c r="I188" s="495"/>
      <c r="J188" s="251"/>
      <c r="K188" s="251"/>
      <c r="L188" s="252"/>
      <c r="M188" s="463"/>
      <c r="N188" s="464"/>
      <c r="O188" s="253"/>
      <c r="P188" s="253"/>
      <c r="Q188" s="253"/>
      <c r="R188" s="253"/>
      <c r="S188" s="253"/>
      <c r="T188" s="465"/>
      <c r="U188" s="251"/>
      <c r="V188" s="251"/>
      <c r="W188" s="251"/>
      <c r="X188" s="251"/>
      <c r="Y188" s="251"/>
      <c r="Z188" s="251"/>
      <c r="AA188" s="251"/>
      <c r="AB188" s="251"/>
      <c r="AC188" s="251"/>
      <c r="AD188" s="251"/>
      <c r="AE188" s="251"/>
      <c r="AT188" s="240" t="s">
        <v>322</v>
      </c>
      <c r="AU188" s="240" t="s">
        <v>88</v>
      </c>
    </row>
    <row r="189" spans="1:65" s="380" customFormat="1" ht="11.25">
      <c r="B189" s="381"/>
      <c r="D189" s="382" t="s">
        <v>156</v>
      </c>
      <c r="E189" s="383" t="s">
        <v>1</v>
      </c>
      <c r="F189" s="384" t="s">
        <v>400</v>
      </c>
      <c r="H189" s="385">
        <v>69.16</v>
      </c>
      <c r="I189" s="386"/>
      <c r="L189" s="381"/>
      <c r="M189" s="387"/>
      <c r="N189" s="388"/>
      <c r="O189" s="388"/>
      <c r="P189" s="388"/>
      <c r="Q189" s="388"/>
      <c r="R189" s="388"/>
      <c r="S189" s="388"/>
      <c r="T189" s="389"/>
      <c r="AT189" s="383" t="s">
        <v>156</v>
      </c>
      <c r="AU189" s="383" t="s">
        <v>88</v>
      </c>
      <c r="AV189" s="380" t="s">
        <v>88</v>
      </c>
      <c r="AW189" s="380" t="s">
        <v>34</v>
      </c>
      <c r="AX189" s="380" t="s">
        <v>86</v>
      </c>
      <c r="AY189" s="383" t="s">
        <v>141</v>
      </c>
    </row>
    <row r="190" spans="1:65" s="378" customFormat="1" ht="62.65" customHeight="1">
      <c r="A190" s="251"/>
      <c r="B190" s="252"/>
      <c r="C190" s="368" t="s">
        <v>205</v>
      </c>
      <c r="D190" s="368" t="s">
        <v>144</v>
      </c>
      <c r="E190" s="369" t="s">
        <v>401</v>
      </c>
      <c r="F190" s="370" t="s">
        <v>402</v>
      </c>
      <c r="G190" s="371" t="s">
        <v>166</v>
      </c>
      <c r="H190" s="372">
        <v>17.221</v>
      </c>
      <c r="I190" s="151"/>
      <c r="J190" s="373">
        <f>ROUND(I190*H190,2)</f>
        <v>0</v>
      </c>
      <c r="K190" s="370" t="s">
        <v>148</v>
      </c>
      <c r="L190" s="252"/>
      <c r="M190" s="374" t="s">
        <v>1</v>
      </c>
      <c r="N190" s="375" t="s">
        <v>44</v>
      </c>
      <c r="O190" s="376">
        <v>0.28599999999999998</v>
      </c>
      <c r="P190" s="376">
        <f>O190*H190</f>
        <v>4.9252059999999993</v>
      </c>
      <c r="Q190" s="376">
        <v>0</v>
      </c>
      <c r="R190" s="376">
        <f>Q190*H190</f>
        <v>0</v>
      </c>
      <c r="S190" s="376">
        <v>0</v>
      </c>
      <c r="T190" s="377">
        <f>S190*H190</f>
        <v>0</v>
      </c>
      <c r="U190" s="251"/>
      <c r="V190" s="251"/>
      <c r="W190" s="251"/>
      <c r="X190" s="251"/>
      <c r="Y190" s="251"/>
      <c r="Z190" s="251"/>
      <c r="AA190" s="251"/>
      <c r="AB190" s="251"/>
      <c r="AC190" s="251"/>
      <c r="AD190" s="251"/>
      <c r="AE190" s="251"/>
      <c r="AR190" s="379" t="s">
        <v>149</v>
      </c>
      <c r="AT190" s="379" t="s">
        <v>144</v>
      </c>
      <c r="AU190" s="379" t="s">
        <v>88</v>
      </c>
      <c r="AY190" s="240" t="s">
        <v>141</v>
      </c>
      <c r="BE190" s="339">
        <f>IF(N190="základní",J190,0)</f>
        <v>0</v>
      </c>
      <c r="BF190" s="339">
        <f>IF(N190="snížená",J190,0)</f>
        <v>0</v>
      </c>
      <c r="BG190" s="339">
        <f>IF(N190="zákl. přenesená",J190,0)</f>
        <v>0</v>
      </c>
      <c r="BH190" s="339">
        <f>IF(N190="sníž. přenesená",J190,0)</f>
        <v>0</v>
      </c>
      <c r="BI190" s="339">
        <f>IF(N190="nulová",J190,0)</f>
        <v>0</v>
      </c>
      <c r="BJ190" s="240" t="s">
        <v>86</v>
      </c>
      <c r="BK190" s="339">
        <f>ROUND(I190*H190,2)</f>
        <v>0</v>
      </c>
      <c r="BL190" s="240" t="s">
        <v>149</v>
      </c>
      <c r="BM190" s="379" t="s">
        <v>403</v>
      </c>
    </row>
    <row r="191" spans="1:65" s="466" customFormat="1" ht="11.25">
      <c r="B191" s="467"/>
      <c r="D191" s="382" t="s">
        <v>156</v>
      </c>
      <c r="E191" s="468" t="s">
        <v>1</v>
      </c>
      <c r="F191" s="469" t="s">
        <v>394</v>
      </c>
      <c r="H191" s="468" t="s">
        <v>1</v>
      </c>
      <c r="I191" s="496"/>
      <c r="L191" s="467"/>
      <c r="M191" s="470"/>
      <c r="N191" s="471"/>
      <c r="O191" s="471"/>
      <c r="P191" s="471"/>
      <c r="Q191" s="471"/>
      <c r="R191" s="471"/>
      <c r="S191" s="471"/>
      <c r="T191" s="472"/>
      <c r="AT191" s="468" t="s">
        <v>156</v>
      </c>
      <c r="AU191" s="468" t="s">
        <v>88</v>
      </c>
      <c r="AV191" s="466" t="s">
        <v>86</v>
      </c>
      <c r="AW191" s="466" t="s">
        <v>34</v>
      </c>
      <c r="AX191" s="466" t="s">
        <v>79</v>
      </c>
      <c r="AY191" s="468" t="s">
        <v>141</v>
      </c>
    </row>
    <row r="192" spans="1:65" s="466" customFormat="1" ht="11.25">
      <c r="B192" s="467"/>
      <c r="D192" s="382" t="s">
        <v>156</v>
      </c>
      <c r="E192" s="468" t="s">
        <v>1</v>
      </c>
      <c r="F192" s="469" t="s">
        <v>354</v>
      </c>
      <c r="H192" s="468" t="s">
        <v>1</v>
      </c>
      <c r="I192" s="496"/>
      <c r="L192" s="467"/>
      <c r="M192" s="470"/>
      <c r="N192" s="471"/>
      <c r="O192" s="471"/>
      <c r="P192" s="471"/>
      <c r="Q192" s="471"/>
      <c r="R192" s="471"/>
      <c r="S192" s="471"/>
      <c r="T192" s="472"/>
      <c r="AT192" s="468" t="s">
        <v>156</v>
      </c>
      <c r="AU192" s="468" t="s">
        <v>88</v>
      </c>
      <c r="AV192" s="466" t="s">
        <v>86</v>
      </c>
      <c r="AW192" s="466" t="s">
        <v>34</v>
      </c>
      <c r="AX192" s="466" t="s">
        <v>79</v>
      </c>
      <c r="AY192" s="468" t="s">
        <v>141</v>
      </c>
    </row>
    <row r="193" spans="1:65" s="380" customFormat="1" ht="11.25">
      <c r="B193" s="381"/>
      <c r="D193" s="382" t="s">
        <v>156</v>
      </c>
      <c r="E193" s="383" t="s">
        <v>1</v>
      </c>
      <c r="F193" s="384" t="s">
        <v>404</v>
      </c>
      <c r="H193" s="385">
        <v>19.09</v>
      </c>
      <c r="I193" s="386"/>
      <c r="L193" s="381"/>
      <c r="M193" s="387"/>
      <c r="N193" s="388"/>
      <c r="O193" s="388"/>
      <c r="P193" s="388"/>
      <c r="Q193" s="388"/>
      <c r="R193" s="388"/>
      <c r="S193" s="388"/>
      <c r="T193" s="389"/>
      <c r="AT193" s="383" t="s">
        <v>156</v>
      </c>
      <c r="AU193" s="383" t="s">
        <v>88</v>
      </c>
      <c r="AV193" s="380" t="s">
        <v>88</v>
      </c>
      <c r="AW193" s="380" t="s">
        <v>34</v>
      </c>
      <c r="AX193" s="380" t="s">
        <v>79</v>
      </c>
      <c r="AY193" s="383" t="s">
        <v>141</v>
      </c>
    </row>
    <row r="194" spans="1:65" s="380" customFormat="1" ht="11.25">
      <c r="B194" s="381"/>
      <c r="D194" s="382" t="s">
        <v>156</v>
      </c>
      <c r="E194" s="383" t="s">
        <v>1</v>
      </c>
      <c r="F194" s="384" t="s">
        <v>405</v>
      </c>
      <c r="H194" s="385">
        <v>-1.869</v>
      </c>
      <c r="I194" s="386"/>
      <c r="L194" s="381"/>
      <c r="M194" s="387"/>
      <c r="N194" s="388"/>
      <c r="O194" s="388"/>
      <c r="P194" s="388"/>
      <c r="Q194" s="388"/>
      <c r="R194" s="388"/>
      <c r="S194" s="388"/>
      <c r="T194" s="389"/>
      <c r="AT194" s="383" t="s">
        <v>156</v>
      </c>
      <c r="AU194" s="383" t="s">
        <v>88</v>
      </c>
      <c r="AV194" s="380" t="s">
        <v>88</v>
      </c>
      <c r="AW194" s="380" t="s">
        <v>34</v>
      </c>
      <c r="AX194" s="380" t="s">
        <v>79</v>
      </c>
      <c r="AY194" s="383" t="s">
        <v>141</v>
      </c>
    </row>
    <row r="195" spans="1:65" s="473" customFormat="1" ht="11.25">
      <c r="B195" s="474"/>
      <c r="D195" s="382" t="s">
        <v>156</v>
      </c>
      <c r="E195" s="475" t="s">
        <v>1</v>
      </c>
      <c r="F195" s="476" t="s">
        <v>172</v>
      </c>
      <c r="H195" s="477">
        <v>17.221</v>
      </c>
      <c r="I195" s="497"/>
      <c r="L195" s="474"/>
      <c r="M195" s="478"/>
      <c r="N195" s="479"/>
      <c r="O195" s="479"/>
      <c r="P195" s="479"/>
      <c r="Q195" s="479"/>
      <c r="R195" s="479"/>
      <c r="S195" s="479"/>
      <c r="T195" s="480"/>
      <c r="AT195" s="475" t="s">
        <v>156</v>
      </c>
      <c r="AU195" s="475" t="s">
        <v>88</v>
      </c>
      <c r="AV195" s="473" t="s">
        <v>149</v>
      </c>
      <c r="AW195" s="473" t="s">
        <v>34</v>
      </c>
      <c r="AX195" s="473" t="s">
        <v>86</v>
      </c>
      <c r="AY195" s="475" t="s">
        <v>141</v>
      </c>
    </row>
    <row r="196" spans="1:65" s="378" customFormat="1" ht="14.45" customHeight="1">
      <c r="A196" s="251"/>
      <c r="B196" s="252"/>
      <c r="C196" s="481" t="s">
        <v>176</v>
      </c>
      <c r="D196" s="481" t="s">
        <v>158</v>
      </c>
      <c r="E196" s="482" t="s">
        <v>406</v>
      </c>
      <c r="F196" s="483" t="s">
        <v>407</v>
      </c>
      <c r="G196" s="484" t="s">
        <v>228</v>
      </c>
      <c r="H196" s="485">
        <v>34.442</v>
      </c>
      <c r="I196" s="177"/>
      <c r="J196" s="486">
        <f>ROUND(I196*H196,2)</f>
        <v>0</v>
      </c>
      <c r="K196" s="483" t="s">
        <v>148</v>
      </c>
      <c r="L196" s="487"/>
      <c r="M196" s="488" t="s">
        <v>1</v>
      </c>
      <c r="N196" s="489" t="s">
        <v>44</v>
      </c>
      <c r="O196" s="376">
        <v>0</v>
      </c>
      <c r="P196" s="376">
        <f>O196*H196</f>
        <v>0</v>
      </c>
      <c r="Q196" s="376">
        <v>0</v>
      </c>
      <c r="R196" s="376">
        <f>Q196*H196</f>
        <v>0</v>
      </c>
      <c r="S196" s="376">
        <v>0</v>
      </c>
      <c r="T196" s="377">
        <f>S196*H196</f>
        <v>0</v>
      </c>
      <c r="U196" s="251"/>
      <c r="V196" s="251"/>
      <c r="W196" s="251"/>
      <c r="X196" s="251"/>
      <c r="Y196" s="251"/>
      <c r="Z196" s="251"/>
      <c r="AA196" s="251"/>
      <c r="AB196" s="251"/>
      <c r="AC196" s="251"/>
      <c r="AD196" s="251"/>
      <c r="AE196" s="251"/>
      <c r="AR196" s="379" t="s">
        <v>161</v>
      </c>
      <c r="AT196" s="379" t="s">
        <v>158</v>
      </c>
      <c r="AU196" s="379" t="s">
        <v>88</v>
      </c>
      <c r="AY196" s="240" t="s">
        <v>141</v>
      </c>
      <c r="BE196" s="339">
        <f>IF(N196="základní",J196,0)</f>
        <v>0</v>
      </c>
      <c r="BF196" s="339">
        <f>IF(N196="snížená",J196,0)</f>
        <v>0</v>
      </c>
      <c r="BG196" s="339">
        <f>IF(N196="zákl. přenesená",J196,0)</f>
        <v>0</v>
      </c>
      <c r="BH196" s="339">
        <f>IF(N196="sníž. přenesená",J196,0)</f>
        <v>0</v>
      </c>
      <c r="BI196" s="339">
        <f>IF(N196="nulová",J196,0)</f>
        <v>0</v>
      </c>
      <c r="BJ196" s="240" t="s">
        <v>86</v>
      </c>
      <c r="BK196" s="339">
        <f>ROUND(I196*H196,2)</f>
        <v>0</v>
      </c>
      <c r="BL196" s="240" t="s">
        <v>149</v>
      </c>
      <c r="BM196" s="379" t="s">
        <v>408</v>
      </c>
    </row>
    <row r="197" spans="1:65" s="378" customFormat="1" ht="19.5">
      <c r="A197" s="251"/>
      <c r="B197" s="252"/>
      <c r="C197" s="251"/>
      <c r="D197" s="382" t="s">
        <v>322</v>
      </c>
      <c r="E197" s="251"/>
      <c r="F197" s="462" t="s">
        <v>399</v>
      </c>
      <c r="G197" s="251"/>
      <c r="H197" s="251"/>
      <c r="I197" s="495"/>
      <c r="J197" s="251"/>
      <c r="K197" s="251"/>
      <c r="L197" s="252"/>
      <c r="M197" s="463"/>
      <c r="N197" s="464"/>
      <c r="O197" s="253"/>
      <c r="P197" s="253"/>
      <c r="Q197" s="253"/>
      <c r="R197" s="253"/>
      <c r="S197" s="253"/>
      <c r="T197" s="465"/>
      <c r="U197" s="251"/>
      <c r="V197" s="251"/>
      <c r="W197" s="251"/>
      <c r="X197" s="251"/>
      <c r="Y197" s="251"/>
      <c r="Z197" s="251"/>
      <c r="AA197" s="251"/>
      <c r="AB197" s="251"/>
      <c r="AC197" s="251"/>
      <c r="AD197" s="251"/>
      <c r="AE197" s="251"/>
      <c r="AT197" s="240" t="s">
        <v>322</v>
      </c>
      <c r="AU197" s="240" t="s">
        <v>88</v>
      </c>
    </row>
    <row r="198" spans="1:65" s="380" customFormat="1" ht="11.25">
      <c r="B198" s="381"/>
      <c r="D198" s="382" t="s">
        <v>156</v>
      </c>
      <c r="F198" s="384" t="s">
        <v>409</v>
      </c>
      <c r="H198" s="385">
        <v>34.442</v>
      </c>
      <c r="I198" s="386"/>
      <c r="L198" s="381"/>
      <c r="M198" s="387"/>
      <c r="N198" s="388"/>
      <c r="O198" s="388"/>
      <c r="P198" s="388"/>
      <c r="Q198" s="388"/>
      <c r="R198" s="388"/>
      <c r="S198" s="388"/>
      <c r="T198" s="389"/>
      <c r="AT198" s="383" t="s">
        <v>156</v>
      </c>
      <c r="AU198" s="383" t="s">
        <v>88</v>
      </c>
      <c r="AV198" s="380" t="s">
        <v>88</v>
      </c>
      <c r="AW198" s="380" t="s">
        <v>3</v>
      </c>
      <c r="AX198" s="380" t="s">
        <v>86</v>
      </c>
      <c r="AY198" s="383" t="s">
        <v>141</v>
      </c>
    </row>
    <row r="199" spans="1:65" s="449" customFormat="1" ht="22.9" customHeight="1">
      <c r="B199" s="450"/>
      <c r="D199" s="451" t="s">
        <v>78</v>
      </c>
      <c r="E199" s="460" t="s">
        <v>88</v>
      </c>
      <c r="F199" s="460" t="s">
        <v>410</v>
      </c>
      <c r="I199" s="498"/>
      <c r="J199" s="461">
        <f>BK199</f>
        <v>0</v>
      </c>
      <c r="L199" s="450"/>
      <c r="M199" s="454"/>
      <c r="N199" s="455"/>
      <c r="O199" s="455"/>
      <c r="P199" s="456">
        <f>SUM(P200:P204)</f>
        <v>5.0239200000000004</v>
      </c>
      <c r="Q199" s="455"/>
      <c r="R199" s="456">
        <f>SUM(R200:R204)</f>
        <v>1.6059999999999998E-2</v>
      </c>
      <c r="S199" s="455"/>
      <c r="T199" s="457">
        <f>SUM(T200:T204)</f>
        <v>0</v>
      </c>
      <c r="AR199" s="451" t="s">
        <v>86</v>
      </c>
      <c r="AT199" s="458" t="s">
        <v>78</v>
      </c>
      <c r="AU199" s="458" t="s">
        <v>86</v>
      </c>
      <c r="AY199" s="451" t="s">
        <v>141</v>
      </c>
      <c r="BK199" s="459">
        <f>SUM(BK200:BK204)</f>
        <v>0</v>
      </c>
    </row>
    <row r="200" spans="1:65" s="378" customFormat="1" ht="37.9" customHeight="1">
      <c r="A200" s="251"/>
      <c r="B200" s="252"/>
      <c r="C200" s="368" t="s">
        <v>260</v>
      </c>
      <c r="D200" s="368" t="s">
        <v>144</v>
      </c>
      <c r="E200" s="369" t="s">
        <v>411</v>
      </c>
      <c r="F200" s="370" t="s">
        <v>412</v>
      </c>
      <c r="G200" s="371" t="s">
        <v>166</v>
      </c>
      <c r="H200" s="372">
        <v>4.0259999999999998</v>
      </c>
      <c r="I200" s="151"/>
      <c r="J200" s="373">
        <f>ROUND(I200*H200,2)</f>
        <v>0</v>
      </c>
      <c r="K200" s="370" t="s">
        <v>148</v>
      </c>
      <c r="L200" s="252"/>
      <c r="M200" s="374" t="s">
        <v>1</v>
      </c>
      <c r="N200" s="375" t="s">
        <v>44</v>
      </c>
      <c r="O200" s="376">
        <v>0.92</v>
      </c>
      <c r="P200" s="376">
        <f>O200*H200</f>
        <v>3.7039200000000001</v>
      </c>
      <c r="Q200" s="376">
        <v>0</v>
      </c>
      <c r="R200" s="376">
        <f>Q200*H200</f>
        <v>0</v>
      </c>
      <c r="S200" s="376">
        <v>0</v>
      </c>
      <c r="T200" s="377">
        <f>S200*H200</f>
        <v>0</v>
      </c>
      <c r="U200" s="251"/>
      <c r="V200" s="251"/>
      <c r="W200" s="251"/>
      <c r="X200" s="251"/>
      <c r="Y200" s="251"/>
      <c r="Z200" s="251"/>
      <c r="AA200" s="251"/>
      <c r="AB200" s="251"/>
      <c r="AC200" s="251"/>
      <c r="AD200" s="251"/>
      <c r="AE200" s="251"/>
      <c r="AR200" s="379" t="s">
        <v>149</v>
      </c>
      <c r="AT200" s="379" t="s">
        <v>144</v>
      </c>
      <c r="AU200" s="379" t="s">
        <v>88</v>
      </c>
      <c r="AY200" s="240" t="s">
        <v>141</v>
      </c>
      <c r="BE200" s="339">
        <f>IF(N200="základní",J200,0)</f>
        <v>0</v>
      </c>
      <c r="BF200" s="339">
        <f>IF(N200="snížená",J200,0)</f>
        <v>0</v>
      </c>
      <c r="BG200" s="339">
        <f>IF(N200="zákl. přenesená",J200,0)</f>
        <v>0</v>
      </c>
      <c r="BH200" s="339">
        <f>IF(N200="sníž. přenesená",J200,0)</f>
        <v>0</v>
      </c>
      <c r="BI200" s="339">
        <f>IF(N200="nulová",J200,0)</f>
        <v>0</v>
      </c>
      <c r="BJ200" s="240" t="s">
        <v>86</v>
      </c>
      <c r="BK200" s="339">
        <f>ROUND(I200*H200,2)</f>
        <v>0</v>
      </c>
      <c r="BL200" s="240" t="s">
        <v>149</v>
      </c>
      <c r="BM200" s="379" t="s">
        <v>413</v>
      </c>
    </row>
    <row r="201" spans="1:65" s="466" customFormat="1" ht="11.25">
      <c r="B201" s="467"/>
      <c r="D201" s="382" t="s">
        <v>156</v>
      </c>
      <c r="E201" s="468" t="s">
        <v>1</v>
      </c>
      <c r="F201" s="469" t="s">
        <v>394</v>
      </c>
      <c r="H201" s="468" t="s">
        <v>1</v>
      </c>
      <c r="I201" s="496"/>
      <c r="L201" s="467"/>
      <c r="M201" s="470"/>
      <c r="N201" s="471"/>
      <c r="O201" s="471"/>
      <c r="P201" s="471"/>
      <c r="Q201" s="471"/>
      <c r="R201" s="471"/>
      <c r="S201" s="471"/>
      <c r="T201" s="472"/>
      <c r="AT201" s="468" t="s">
        <v>156</v>
      </c>
      <c r="AU201" s="468" t="s">
        <v>88</v>
      </c>
      <c r="AV201" s="466" t="s">
        <v>86</v>
      </c>
      <c r="AW201" s="466" t="s">
        <v>34</v>
      </c>
      <c r="AX201" s="466" t="s">
        <v>79</v>
      </c>
      <c r="AY201" s="468" t="s">
        <v>141</v>
      </c>
    </row>
    <row r="202" spans="1:65" s="380" customFormat="1" ht="11.25">
      <c r="B202" s="381"/>
      <c r="D202" s="382" t="s">
        <v>156</v>
      </c>
      <c r="E202" s="383" t="s">
        <v>1</v>
      </c>
      <c r="F202" s="384" t="s">
        <v>414</v>
      </c>
      <c r="H202" s="385">
        <v>4.0259999999999998</v>
      </c>
      <c r="I202" s="386"/>
      <c r="L202" s="381"/>
      <c r="M202" s="387"/>
      <c r="N202" s="388"/>
      <c r="O202" s="388"/>
      <c r="P202" s="388"/>
      <c r="Q202" s="388"/>
      <c r="R202" s="388"/>
      <c r="S202" s="388"/>
      <c r="T202" s="389"/>
      <c r="AT202" s="383" t="s">
        <v>156</v>
      </c>
      <c r="AU202" s="383" t="s">
        <v>88</v>
      </c>
      <c r="AV202" s="380" t="s">
        <v>88</v>
      </c>
      <c r="AW202" s="380" t="s">
        <v>34</v>
      </c>
      <c r="AX202" s="380" t="s">
        <v>86</v>
      </c>
      <c r="AY202" s="383" t="s">
        <v>141</v>
      </c>
    </row>
    <row r="203" spans="1:65" s="378" customFormat="1" ht="24.2" customHeight="1">
      <c r="A203" s="251"/>
      <c r="B203" s="252"/>
      <c r="C203" s="368" t="s">
        <v>265</v>
      </c>
      <c r="D203" s="368" t="s">
        <v>144</v>
      </c>
      <c r="E203" s="369" t="s">
        <v>415</v>
      </c>
      <c r="F203" s="370" t="s">
        <v>416</v>
      </c>
      <c r="G203" s="371" t="s">
        <v>147</v>
      </c>
      <c r="H203" s="372">
        <v>22</v>
      </c>
      <c r="I203" s="151"/>
      <c r="J203" s="373">
        <f>ROUND(I203*H203,2)</f>
        <v>0</v>
      </c>
      <c r="K203" s="370" t="s">
        <v>148</v>
      </c>
      <c r="L203" s="252"/>
      <c r="M203" s="374" t="s">
        <v>1</v>
      </c>
      <c r="N203" s="375" t="s">
        <v>44</v>
      </c>
      <c r="O203" s="376">
        <v>0.06</v>
      </c>
      <c r="P203" s="376">
        <f>O203*H203</f>
        <v>1.3199999999999998</v>
      </c>
      <c r="Q203" s="376">
        <v>7.2999999999999996E-4</v>
      </c>
      <c r="R203" s="376">
        <f>Q203*H203</f>
        <v>1.6059999999999998E-2</v>
      </c>
      <c r="S203" s="376">
        <v>0</v>
      </c>
      <c r="T203" s="377">
        <f>S203*H203</f>
        <v>0</v>
      </c>
      <c r="U203" s="251"/>
      <c r="V203" s="251"/>
      <c r="W203" s="251"/>
      <c r="X203" s="251"/>
      <c r="Y203" s="251"/>
      <c r="Z203" s="251"/>
      <c r="AA203" s="251"/>
      <c r="AB203" s="251"/>
      <c r="AC203" s="251"/>
      <c r="AD203" s="251"/>
      <c r="AE203" s="251"/>
      <c r="AR203" s="379" t="s">
        <v>149</v>
      </c>
      <c r="AT203" s="379" t="s">
        <v>144</v>
      </c>
      <c r="AU203" s="379" t="s">
        <v>88</v>
      </c>
      <c r="AY203" s="240" t="s">
        <v>141</v>
      </c>
      <c r="BE203" s="339">
        <f>IF(N203="základní",J203,0)</f>
        <v>0</v>
      </c>
      <c r="BF203" s="339">
        <f>IF(N203="snížená",J203,0)</f>
        <v>0</v>
      </c>
      <c r="BG203" s="339">
        <f>IF(N203="zákl. přenesená",J203,0)</f>
        <v>0</v>
      </c>
      <c r="BH203" s="339">
        <f>IF(N203="sníž. přenesená",J203,0)</f>
        <v>0</v>
      </c>
      <c r="BI203" s="339">
        <f>IF(N203="nulová",J203,0)</f>
        <v>0</v>
      </c>
      <c r="BJ203" s="240" t="s">
        <v>86</v>
      </c>
      <c r="BK203" s="339">
        <f>ROUND(I203*H203,2)</f>
        <v>0</v>
      </c>
      <c r="BL203" s="240" t="s">
        <v>149</v>
      </c>
      <c r="BM203" s="379" t="s">
        <v>417</v>
      </c>
    </row>
    <row r="204" spans="1:65" s="380" customFormat="1" ht="11.25">
      <c r="B204" s="381"/>
      <c r="D204" s="382" t="s">
        <v>156</v>
      </c>
      <c r="E204" s="383" t="s">
        <v>1</v>
      </c>
      <c r="F204" s="384" t="s">
        <v>418</v>
      </c>
      <c r="H204" s="385">
        <v>22</v>
      </c>
      <c r="I204" s="386"/>
      <c r="L204" s="381"/>
      <c r="M204" s="387"/>
      <c r="N204" s="388"/>
      <c r="O204" s="388"/>
      <c r="P204" s="388"/>
      <c r="Q204" s="388"/>
      <c r="R204" s="388"/>
      <c r="S204" s="388"/>
      <c r="T204" s="389"/>
      <c r="AT204" s="383" t="s">
        <v>156</v>
      </c>
      <c r="AU204" s="383" t="s">
        <v>88</v>
      </c>
      <c r="AV204" s="380" t="s">
        <v>88</v>
      </c>
      <c r="AW204" s="380" t="s">
        <v>34</v>
      </c>
      <c r="AX204" s="380" t="s">
        <v>86</v>
      </c>
      <c r="AY204" s="383" t="s">
        <v>141</v>
      </c>
    </row>
    <row r="205" spans="1:65" s="449" customFormat="1" ht="22.9" customHeight="1">
      <c r="B205" s="450"/>
      <c r="D205" s="451" t="s">
        <v>78</v>
      </c>
      <c r="E205" s="460" t="s">
        <v>142</v>
      </c>
      <c r="F205" s="460" t="s">
        <v>143</v>
      </c>
      <c r="I205" s="498"/>
      <c r="J205" s="461">
        <f>BK205</f>
        <v>0</v>
      </c>
      <c r="L205" s="450"/>
      <c r="M205" s="454"/>
      <c r="N205" s="455"/>
      <c r="O205" s="455"/>
      <c r="P205" s="456">
        <f>SUM(P206:P210)</f>
        <v>28.512036999999999</v>
      </c>
      <c r="Q205" s="455"/>
      <c r="R205" s="456">
        <f>SUM(R206:R210)</f>
        <v>0</v>
      </c>
      <c r="S205" s="455"/>
      <c r="T205" s="457">
        <f>SUM(T206:T210)</f>
        <v>7.5613999999999999</v>
      </c>
      <c r="AR205" s="451" t="s">
        <v>86</v>
      </c>
      <c r="AT205" s="458" t="s">
        <v>78</v>
      </c>
      <c r="AU205" s="458" t="s">
        <v>86</v>
      </c>
      <c r="AY205" s="451" t="s">
        <v>141</v>
      </c>
      <c r="BK205" s="459">
        <f>SUM(BK206:BK210)</f>
        <v>0</v>
      </c>
    </row>
    <row r="206" spans="1:65" s="378" customFormat="1" ht="37.9" customHeight="1">
      <c r="A206" s="251"/>
      <c r="B206" s="252"/>
      <c r="C206" s="368" t="s">
        <v>276</v>
      </c>
      <c r="D206" s="368" t="s">
        <v>144</v>
      </c>
      <c r="E206" s="369" t="s">
        <v>419</v>
      </c>
      <c r="F206" s="370" t="s">
        <v>420</v>
      </c>
      <c r="G206" s="371" t="s">
        <v>166</v>
      </c>
      <c r="H206" s="372">
        <v>3.4369999999999998</v>
      </c>
      <c r="I206" s="151"/>
      <c r="J206" s="373">
        <f>ROUND(I206*H206,2)</f>
        <v>0</v>
      </c>
      <c r="K206" s="370" t="s">
        <v>148</v>
      </c>
      <c r="L206" s="252"/>
      <c r="M206" s="374" t="s">
        <v>1</v>
      </c>
      <c r="N206" s="375" t="s">
        <v>44</v>
      </c>
      <c r="O206" s="376">
        <v>7.8010000000000002</v>
      </c>
      <c r="P206" s="376">
        <f>O206*H206</f>
        <v>26.812037</v>
      </c>
      <c r="Q206" s="376">
        <v>0</v>
      </c>
      <c r="R206" s="376">
        <f>Q206*H206</f>
        <v>0</v>
      </c>
      <c r="S206" s="376">
        <v>2.2000000000000002</v>
      </c>
      <c r="T206" s="377">
        <f>S206*H206</f>
        <v>7.5613999999999999</v>
      </c>
      <c r="U206" s="251"/>
      <c r="V206" s="251"/>
      <c r="W206" s="251"/>
      <c r="X206" s="251"/>
      <c r="Y206" s="251"/>
      <c r="Z206" s="251"/>
      <c r="AA206" s="251"/>
      <c r="AB206" s="251"/>
      <c r="AC206" s="251"/>
      <c r="AD206" s="251"/>
      <c r="AE206" s="251"/>
      <c r="AR206" s="379" t="s">
        <v>149</v>
      </c>
      <c r="AT206" s="379" t="s">
        <v>144</v>
      </c>
      <c r="AU206" s="379" t="s">
        <v>88</v>
      </c>
      <c r="AY206" s="240" t="s">
        <v>141</v>
      </c>
      <c r="BE206" s="339">
        <f>IF(N206="základní",J206,0)</f>
        <v>0</v>
      </c>
      <c r="BF206" s="339">
        <f>IF(N206="snížená",J206,0)</f>
        <v>0</v>
      </c>
      <c r="BG206" s="339">
        <f>IF(N206="zákl. přenesená",J206,0)</f>
        <v>0</v>
      </c>
      <c r="BH206" s="339">
        <f>IF(N206="sníž. přenesená",J206,0)</f>
        <v>0</v>
      </c>
      <c r="BI206" s="339">
        <f>IF(N206="nulová",J206,0)</f>
        <v>0</v>
      </c>
      <c r="BJ206" s="240" t="s">
        <v>86</v>
      </c>
      <c r="BK206" s="339">
        <f>ROUND(I206*H206,2)</f>
        <v>0</v>
      </c>
      <c r="BL206" s="240" t="s">
        <v>149</v>
      </c>
      <c r="BM206" s="379" t="s">
        <v>421</v>
      </c>
    </row>
    <row r="207" spans="1:65" s="378" customFormat="1" ht="19.5">
      <c r="A207" s="251"/>
      <c r="B207" s="252"/>
      <c r="C207" s="251"/>
      <c r="D207" s="382" t="s">
        <v>322</v>
      </c>
      <c r="E207" s="251"/>
      <c r="F207" s="462" t="s">
        <v>422</v>
      </c>
      <c r="G207" s="251"/>
      <c r="H207" s="251"/>
      <c r="I207" s="495"/>
      <c r="J207" s="251"/>
      <c r="K207" s="251"/>
      <c r="L207" s="252"/>
      <c r="M207" s="463"/>
      <c r="N207" s="464"/>
      <c r="O207" s="253"/>
      <c r="P207" s="253"/>
      <c r="Q207" s="253"/>
      <c r="R207" s="253"/>
      <c r="S207" s="253"/>
      <c r="T207" s="465"/>
      <c r="U207" s="251"/>
      <c r="V207" s="251"/>
      <c r="W207" s="251"/>
      <c r="X207" s="251"/>
      <c r="Y207" s="251"/>
      <c r="Z207" s="251"/>
      <c r="AA207" s="251"/>
      <c r="AB207" s="251"/>
      <c r="AC207" s="251"/>
      <c r="AD207" s="251"/>
      <c r="AE207" s="251"/>
      <c r="AT207" s="240" t="s">
        <v>322</v>
      </c>
      <c r="AU207" s="240" t="s">
        <v>88</v>
      </c>
    </row>
    <row r="208" spans="1:65" s="466" customFormat="1" ht="11.25">
      <c r="B208" s="467"/>
      <c r="D208" s="382" t="s">
        <v>156</v>
      </c>
      <c r="E208" s="468" t="s">
        <v>1</v>
      </c>
      <c r="F208" s="469" t="s">
        <v>423</v>
      </c>
      <c r="H208" s="468" t="s">
        <v>1</v>
      </c>
      <c r="I208" s="496"/>
      <c r="L208" s="467"/>
      <c r="M208" s="470"/>
      <c r="N208" s="471"/>
      <c r="O208" s="471"/>
      <c r="P208" s="471"/>
      <c r="Q208" s="471"/>
      <c r="R208" s="471"/>
      <c r="S208" s="471"/>
      <c r="T208" s="472"/>
      <c r="AT208" s="468" t="s">
        <v>156</v>
      </c>
      <c r="AU208" s="468" t="s">
        <v>88</v>
      </c>
      <c r="AV208" s="466" t="s">
        <v>86</v>
      </c>
      <c r="AW208" s="466" t="s">
        <v>34</v>
      </c>
      <c r="AX208" s="466" t="s">
        <v>79</v>
      </c>
      <c r="AY208" s="468" t="s">
        <v>141</v>
      </c>
    </row>
    <row r="209" spans="1:65" s="380" customFormat="1" ht="11.25">
      <c r="B209" s="381"/>
      <c r="D209" s="382" t="s">
        <v>156</v>
      </c>
      <c r="E209" s="383" t="s">
        <v>1</v>
      </c>
      <c r="F209" s="384" t="s">
        <v>424</v>
      </c>
      <c r="H209" s="385">
        <v>3.4369999999999998</v>
      </c>
      <c r="I209" s="386"/>
      <c r="L209" s="381"/>
      <c r="M209" s="387"/>
      <c r="N209" s="388"/>
      <c r="O209" s="388"/>
      <c r="P209" s="388"/>
      <c r="Q209" s="388"/>
      <c r="R209" s="388"/>
      <c r="S209" s="388"/>
      <c r="T209" s="389"/>
      <c r="AT209" s="383" t="s">
        <v>156</v>
      </c>
      <c r="AU209" s="383" t="s">
        <v>88</v>
      </c>
      <c r="AV209" s="380" t="s">
        <v>88</v>
      </c>
      <c r="AW209" s="380" t="s">
        <v>34</v>
      </c>
      <c r="AX209" s="380" t="s">
        <v>86</v>
      </c>
      <c r="AY209" s="383" t="s">
        <v>141</v>
      </c>
    </row>
    <row r="210" spans="1:65" s="378" customFormat="1" ht="24.2" customHeight="1">
      <c r="A210" s="251"/>
      <c r="B210" s="252"/>
      <c r="C210" s="368" t="s">
        <v>7</v>
      </c>
      <c r="D210" s="368" t="s">
        <v>144</v>
      </c>
      <c r="E210" s="369" t="s">
        <v>145</v>
      </c>
      <c r="F210" s="370" t="s">
        <v>146</v>
      </c>
      <c r="G210" s="371" t="s">
        <v>147</v>
      </c>
      <c r="H210" s="372">
        <v>20</v>
      </c>
      <c r="I210" s="151"/>
      <c r="J210" s="373">
        <f>ROUND(I210*H210,2)</f>
        <v>0</v>
      </c>
      <c r="K210" s="370" t="s">
        <v>148</v>
      </c>
      <c r="L210" s="252"/>
      <c r="M210" s="374" t="s">
        <v>1</v>
      </c>
      <c r="N210" s="375" t="s">
        <v>44</v>
      </c>
      <c r="O210" s="376">
        <v>8.5000000000000006E-2</v>
      </c>
      <c r="P210" s="376">
        <f>O210*H210</f>
        <v>1.7000000000000002</v>
      </c>
      <c r="Q210" s="376">
        <v>0</v>
      </c>
      <c r="R210" s="376">
        <f>Q210*H210</f>
        <v>0</v>
      </c>
      <c r="S210" s="376">
        <v>0</v>
      </c>
      <c r="T210" s="377">
        <f>S210*H210</f>
        <v>0</v>
      </c>
      <c r="U210" s="251"/>
      <c r="V210" s="251"/>
      <c r="W210" s="251"/>
      <c r="X210" s="251"/>
      <c r="Y210" s="251"/>
      <c r="Z210" s="251"/>
      <c r="AA210" s="251"/>
      <c r="AB210" s="251"/>
      <c r="AC210" s="251"/>
      <c r="AD210" s="251"/>
      <c r="AE210" s="251"/>
      <c r="AR210" s="379" t="s">
        <v>149</v>
      </c>
      <c r="AT210" s="379" t="s">
        <v>144</v>
      </c>
      <c r="AU210" s="379" t="s">
        <v>88</v>
      </c>
      <c r="AY210" s="240" t="s">
        <v>141</v>
      </c>
      <c r="BE210" s="339">
        <f>IF(N210="základní",J210,0)</f>
        <v>0</v>
      </c>
      <c r="BF210" s="339">
        <f>IF(N210="snížená",J210,0)</f>
        <v>0</v>
      </c>
      <c r="BG210" s="339">
        <f>IF(N210="zákl. přenesená",J210,0)</f>
        <v>0</v>
      </c>
      <c r="BH210" s="339">
        <f>IF(N210="sníž. přenesená",J210,0)</f>
        <v>0</v>
      </c>
      <c r="BI210" s="339">
        <f>IF(N210="nulová",J210,0)</f>
        <v>0</v>
      </c>
      <c r="BJ210" s="240" t="s">
        <v>86</v>
      </c>
      <c r="BK210" s="339">
        <f>ROUND(I210*H210,2)</f>
        <v>0</v>
      </c>
      <c r="BL210" s="240" t="s">
        <v>149</v>
      </c>
      <c r="BM210" s="379" t="s">
        <v>425</v>
      </c>
    </row>
    <row r="211" spans="1:65" s="449" customFormat="1" ht="22.9" customHeight="1">
      <c r="B211" s="450"/>
      <c r="D211" s="451" t="s">
        <v>78</v>
      </c>
      <c r="E211" s="460" t="s">
        <v>149</v>
      </c>
      <c r="F211" s="460" t="s">
        <v>151</v>
      </c>
      <c r="I211" s="498"/>
      <c r="J211" s="461">
        <f>BK211</f>
        <v>0</v>
      </c>
      <c r="L211" s="450"/>
      <c r="M211" s="454"/>
      <c r="N211" s="455"/>
      <c r="O211" s="455"/>
      <c r="P211" s="456">
        <f>SUM(P212:P231)</f>
        <v>7.9418140000000008</v>
      </c>
      <c r="Q211" s="455"/>
      <c r="R211" s="456">
        <f>SUM(R212:R231)</f>
        <v>0.10419999999999999</v>
      </c>
      <c r="S211" s="455"/>
      <c r="T211" s="457">
        <f>SUM(T212:T231)</f>
        <v>0</v>
      </c>
      <c r="AR211" s="451" t="s">
        <v>86</v>
      </c>
      <c r="AT211" s="458" t="s">
        <v>78</v>
      </c>
      <c r="AU211" s="458" t="s">
        <v>86</v>
      </c>
      <c r="AY211" s="451" t="s">
        <v>141</v>
      </c>
      <c r="BK211" s="459">
        <f>SUM(BK212:BK231)</f>
        <v>0</v>
      </c>
    </row>
    <row r="212" spans="1:65" s="378" customFormat="1" ht="24.2" customHeight="1">
      <c r="A212" s="251"/>
      <c r="B212" s="252"/>
      <c r="C212" s="368" t="s">
        <v>304</v>
      </c>
      <c r="D212" s="368" t="s">
        <v>144</v>
      </c>
      <c r="E212" s="369" t="s">
        <v>426</v>
      </c>
      <c r="F212" s="370" t="s">
        <v>427</v>
      </c>
      <c r="G212" s="371" t="s">
        <v>166</v>
      </c>
      <c r="H212" s="372">
        <v>0.17799999999999999</v>
      </c>
      <c r="I212" s="151"/>
      <c r="J212" s="373">
        <f>ROUND(I212*H212,2)</f>
        <v>0</v>
      </c>
      <c r="K212" s="370" t="s">
        <v>148</v>
      </c>
      <c r="L212" s="252"/>
      <c r="M212" s="374" t="s">
        <v>1</v>
      </c>
      <c r="N212" s="375" t="s">
        <v>44</v>
      </c>
      <c r="O212" s="376">
        <v>1.6950000000000001</v>
      </c>
      <c r="P212" s="376">
        <f>O212*H212</f>
        <v>0.30170999999999998</v>
      </c>
      <c r="Q212" s="376">
        <v>0</v>
      </c>
      <c r="R212" s="376">
        <f>Q212*H212</f>
        <v>0</v>
      </c>
      <c r="S212" s="376">
        <v>0</v>
      </c>
      <c r="T212" s="377">
        <f>S212*H212</f>
        <v>0</v>
      </c>
      <c r="U212" s="251"/>
      <c r="V212" s="251"/>
      <c r="W212" s="251"/>
      <c r="X212" s="251"/>
      <c r="Y212" s="251"/>
      <c r="Z212" s="251"/>
      <c r="AA212" s="251"/>
      <c r="AB212" s="251"/>
      <c r="AC212" s="251"/>
      <c r="AD212" s="251"/>
      <c r="AE212" s="251"/>
      <c r="AR212" s="379" t="s">
        <v>149</v>
      </c>
      <c r="AT212" s="379" t="s">
        <v>144</v>
      </c>
      <c r="AU212" s="379" t="s">
        <v>88</v>
      </c>
      <c r="AY212" s="240" t="s">
        <v>141</v>
      </c>
      <c r="BE212" s="339">
        <f>IF(N212="základní",J212,0)</f>
        <v>0</v>
      </c>
      <c r="BF212" s="339">
        <f>IF(N212="snížená",J212,0)</f>
        <v>0</v>
      </c>
      <c r="BG212" s="339">
        <f>IF(N212="zákl. přenesená",J212,0)</f>
        <v>0</v>
      </c>
      <c r="BH212" s="339">
        <f>IF(N212="sníž. přenesená",J212,0)</f>
        <v>0</v>
      </c>
      <c r="BI212" s="339">
        <f>IF(N212="nulová",J212,0)</f>
        <v>0</v>
      </c>
      <c r="BJ212" s="240" t="s">
        <v>86</v>
      </c>
      <c r="BK212" s="339">
        <f>ROUND(I212*H212,2)</f>
        <v>0</v>
      </c>
      <c r="BL212" s="240" t="s">
        <v>149</v>
      </c>
      <c r="BM212" s="379" t="s">
        <v>428</v>
      </c>
    </row>
    <row r="213" spans="1:65" s="466" customFormat="1" ht="11.25">
      <c r="B213" s="467"/>
      <c r="D213" s="382" t="s">
        <v>156</v>
      </c>
      <c r="E213" s="468" t="s">
        <v>1</v>
      </c>
      <c r="F213" s="469" t="s">
        <v>394</v>
      </c>
      <c r="H213" s="468" t="s">
        <v>1</v>
      </c>
      <c r="I213" s="496"/>
      <c r="L213" s="467"/>
      <c r="M213" s="470"/>
      <c r="N213" s="471"/>
      <c r="O213" s="471"/>
      <c r="P213" s="471"/>
      <c r="Q213" s="471"/>
      <c r="R213" s="471"/>
      <c r="S213" s="471"/>
      <c r="T213" s="472"/>
      <c r="AT213" s="468" t="s">
        <v>156</v>
      </c>
      <c r="AU213" s="468" t="s">
        <v>88</v>
      </c>
      <c r="AV213" s="466" t="s">
        <v>86</v>
      </c>
      <c r="AW213" s="466" t="s">
        <v>34</v>
      </c>
      <c r="AX213" s="466" t="s">
        <v>79</v>
      </c>
      <c r="AY213" s="468" t="s">
        <v>141</v>
      </c>
    </row>
    <row r="214" spans="1:65" s="466" customFormat="1" ht="11.25">
      <c r="B214" s="467"/>
      <c r="D214" s="382" t="s">
        <v>156</v>
      </c>
      <c r="E214" s="468" t="s">
        <v>1</v>
      </c>
      <c r="F214" s="469" t="s">
        <v>429</v>
      </c>
      <c r="H214" s="468" t="s">
        <v>1</v>
      </c>
      <c r="I214" s="496"/>
      <c r="L214" s="467"/>
      <c r="M214" s="470"/>
      <c r="N214" s="471"/>
      <c r="O214" s="471"/>
      <c r="P214" s="471"/>
      <c r="Q214" s="471"/>
      <c r="R214" s="471"/>
      <c r="S214" s="471"/>
      <c r="T214" s="472"/>
      <c r="AT214" s="468" t="s">
        <v>156</v>
      </c>
      <c r="AU214" s="468" t="s">
        <v>88</v>
      </c>
      <c r="AV214" s="466" t="s">
        <v>86</v>
      </c>
      <c r="AW214" s="466" t="s">
        <v>34</v>
      </c>
      <c r="AX214" s="466" t="s">
        <v>79</v>
      </c>
      <c r="AY214" s="468" t="s">
        <v>141</v>
      </c>
    </row>
    <row r="215" spans="1:65" s="380" customFormat="1" ht="11.25">
      <c r="B215" s="381"/>
      <c r="D215" s="382" t="s">
        <v>156</v>
      </c>
      <c r="E215" s="383" t="s">
        <v>1</v>
      </c>
      <c r="F215" s="384" t="s">
        <v>430</v>
      </c>
      <c r="H215" s="385">
        <v>0.17799999999999999</v>
      </c>
      <c r="I215" s="386"/>
      <c r="L215" s="381"/>
      <c r="M215" s="387"/>
      <c r="N215" s="388"/>
      <c r="O215" s="388"/>
      <c r="P215" s="388"/>
      <c r="Q215" s="388"/>
      <c r="R215" s="388"/>
      <c r="S215" s="388"/>
      <c r="T215" s="389"/>
      <c r="AT215" s="383" t="s">
        <v>156</v>
      </c>
      <c r="AU215" s="383" t="s">
        <v>88</v>
      </c>
      <c r="AV215" s="380" t="s">
        <v>88</v>
      </c>
      <c r="AW215" s="380" t="s">
        <v>34</v>
      </c>
      <c r="AX215" s="380" t="s">
        <v>86</v>
      </c>
      <c r="AY215" s="383" t="s">
        <v>141</v>
      </c>
    </row>
    <row r="216" spans="1:65" s="378" customFormat="1" ht="24.2" customHeight="1">
      <c r="A216" s="251"/>
      <c r="B216" s="252"/>
      <c r="C216" s="368" t="s">
        <v>307</v>
      </c>
      <c r="D216" s="368" t="s">
        <v>144</v>
      </c>
      <c r="E216" s="369" t="s">
        <v>152</v>
      </c>
      <c r="F216" s="370" t="s">
        <v>153</v>
      </c>
      <c r="G216" s="371" t="s">
        <v>154</v>
      </c>
      <c r="H216" s="372">
        <v>2</v>
      </c>
      <c r="I216" s="151"/>
      <c r="J216" s="373">
        <f>ROUND(I216*H216,2)</f>
        <v>0</v>
      </c>
      <c r="K216" s="370" t="s">
        <v>148</v>
      </c>
      <c r="L216" s="252"/>
      <c r="M216" s="374" t="s">
        <v>1</v>
      </c>
      <c r="N216" s="375" t="s">
        <v>44</v>
      </c>
      <c r="O216" s="376">
        <v>0.28000000000000003</v>
      </c>
      <c r="P216" s="376">
        <f>O216*H216</f>
        <v>0.56000000000000005</v>
      </c>
      <c r="Q216" s="376">
        <v>6.6E-3</v>
      </c>
      <c r="R216" s="376">
        <f>Q216*H216</f>
        <v>1.32E-2</v>
      </c>
      <c r="S216" s="376">
        <v>0</v>
      </c>
      <c r="T216" s="377">
        <f>S216*H216</f>
        <v>0</v>
      </c>
      <c r="U216" s="251"/>
      <c r="V216" s="251"/>
      <c r="W216" s="251"/>
      <c r="X216" s="251"/>
      <c r="Y216" s="251"/>
      <c r="Z216" s="251"/>
      <c r="AA216" s="251"/>
      <c r="AB216" s="251"/>
      <c r="AC216" s="251"/>
      <c r="AD216" s="251"/>
      <c r="AE216" s="251"/>
      <c r="AR216" s="379" t="s">
        <v>149</v>
      </c>
      <c r="AT216" s="379" t="s">
        <v>144</v>
      </c>
      <c r="AU216" s="379" t="s">
        <v>88</v>
      </c>
      <c r="AY216" s="240" t="s">
        <v>141</v>
      </c>
      <c r="BE216" s="339">
        <f>IF(N216="základní",J216,0)</f>
        <v>0</v>
      </c>
      <c r="BF216" s="339">
        <f>IF(N216="snížená",J216,0)</f>
        <v>0</v>
      </c>
      <c r="BG216" s="339">
        <f>IF(N216="zákl. přenesená",J216,0)</f>
        <v>0</v>
      </c>
      <c r="BH216" s="339">
        <f>IF(N216="sníž. přenesená",J216,0)</f>
        <v>0</v>
      </c>
      <c r="BI216" s="339">
        <f>IF(N216="nulová",J216,0)</f>
        <v>0</v>
      </c>
      <c r="BJ216" s="240" t="s">
        <v>86</v>
      </c>
      <c r="BK216" s="339">
        <f>ROUND(I216*H216,2)</f>
        <v>0</v>
      </c>
      <c r="BL216" s="240" t="s">
        <v>149</v>
      </c>
      <c r="BM216" s="379" t="s">
        <v>431</v>
      </c>
    </row>
    <row r="217" spans="1:65" s="466" customFormat="1" ht="11.25">
      <c r="B217" s="467"/>
      <c r="D217" s="382" t="s">
        <v>156</v>
      </c>
      <c r="E217" s="468" t="s">
        <v>1</v>
      </c>
      <c r="F217" s="469" t="s">
        <v>432</v>
      </c>
      <c r="H217" s="468" t="s">
        <v>1</v>
      </c>
      <c r="I217" s="496"/>
      <c r="L217" s="467"/>
      <c r="M217" s="470"/>
      <c r="N217" s="471"/>
      <c r="O217" s="471"/>
      <c r="P217" s="471"/>
      <c r="Q217" s="471"/>
      <c r="R217" s="471"/>
      <c r="S217" s="471"/>
      <c r="T217" s="472"/>
      <c r="AT217" s="468" t="s">
        <v>156</v>
      </c>
      <c r="AU217" s="468" t="s">
        <v>88</v>
      </c>
      <c r="AV217" s="466" t="s">
        <v>86</v>
      </c>
      <c r="AW217" s="466" t="s">
        <v>34</v>
      </c>
      <c r="AX217" s="466" t="s">
        <v>79</v>
      </c>
      <c r="AY217" s="468" t="s">
        <v>141</v>
      </c>
    </row>
    <row r="218" spans="1:65" s="380" customFormat="1" ht="11.25">
      <c r="B218" s="381"/>
      <c r="D218" s="382" t="s">
        <v>156</v>
      </c>
      <c r="E218" s="383" t="s">
        <v>1</v>
      </c>
      <c r="F218" s="384" t="s">
        <v>433</v>
      </c>
      <c r="H218" s="385">
        <v>2</v>
      </c>
      <c r="I218" s="386"/>
      <c r="L218" s="381"/>
      <c r="M218" s="387"/>
      <c r="N218" s="388"/>
      <c r="O218" s="388"/>
      <c r="P218" s="388"/>
      <c r="Q218" s="388"/>
      <c r="R218" s="388"/>
      <c r="S218" s="388"/>
      <c r="T218" s="389"/>
      <c r="AT218" s="383" t="s">
        <v>156</v>
      </c>
      <c r="AU218" s="383" t="s">
        <v>88</v>
      </c>
      <c r="AV218" s="380" t="s">
        <v>88</v>
      </c>
      <c r="AW218" s="380" t="s">
        <v>34</v>
      </c>
      <c r="AX218" s="380" t="s">
        <v>86</v>
      </c>
      <c r="AY218" s="383" t="s">
        <v>141</v>
      </c>
    </row>
    <row r="219" spans="1:65" s="378" customFormat="1" ht="14.45" customHeight="1">
      <c r="A219" s="251"/>
      <c r="B219" s="252"/>
      <c r="C219" s="481" t="s">
        <v>434</v>
      </c>
      <c r="D219" s="481" t="s">
        <v>158</v>
      </c>
      <c r="E219" s="482" t="s">
        <v>159</v>
      </c>
      <c r="F219" s="483" t="s">
        <v>160</v>
      </c>
      <c r="G219" s="484" t="s">
        <v>154</v>
      </c>
      <c r="H219" s="485">
        <v>1</v>
      </c>
      <c r="I219" s="177"/>
      <c r="J219" s="486">
        <f>ROUND(I219*H219,2)</f>
        <v>0</v>
      </c>
      <c r="K219" s="483" t="s">
        <v>148</v>
      </c>
      <c r="L219" s="487"/>
      <c r="M219" s="488" t="s">
        <v>1</v>
      </c>
      <c r="N219" s="489" t="s">
        <v>44</v>
      </c>
      <c r="O219" s="376">
        <v>0</v>
      </c>
      <c r="P219" s="376">
        <f>O219*H219</f>
        <v>0</v>
      </c>
      <c r="Q219" s="376">
        <v>0.04</v>
      </c>
      <c r="R219" s="376">
        <f>Q219*H219</f>
        <v>0.04</v>
      </c>
      <c r="S219" s="376">
        <v>0</v>
      </c>
      <c r="T219" s="377">
        <f>S219*H219</f>
        <v>0</v>
      </c>
      <c r="U219" s="251"/>
      <c r="V219" s="251"/>
      <c r="W219" s="251"/>
      <c r="X219" s="251"/>
      <c r="Y219" s="251"/>
      <c r="Z219" s="251"/>
      <c r="AA219" s="251"/>
      <c r="AB219" s="251"/>
      <c r="AC219" s="251"/>
      <c r="AD219" s="251"/>
      <c r="AE219" s="251"/>
      <c r="AR219" s="379" t="s">
        <v>161</v>
      </c>
      <c r="AT219" s="379" t="s">
        <v>158</v>
      </c>
      <c r="AU219" s="379" t="s">
        <v>88</v>
      </c>
      <c r="AY219" s="240" t="s">
        <v>141</v>
      </c>
      <c r="BE219" s="339">
        <f>IF(N219="základní",J219,0)</f>
        <v>0</v>
      </c>
      <c r="BF219" s="339">
        <f>IF(N219="snížená",J219,0)</f>
        <v>0</v>
      </c>
      <c r="BG219" s="339">
        <f>IF(N219="zákl. přenesená",J219,0)</f>
        <v>0</v>
      </c>
      <c r="BH219" s="339">
        <f>IF(N219="sníž. přenesená",J219,0)</f>
        <v>0</v>
      </c>
      <c r="BI219" s="339">
        <f>IF(N219="nulová",J219,0)</f>
        <v>0</v>
      </c>
      <c r="BJ219" s="240" t="s">
        <v>86</v>
      </c>
      <c r="BK219" s="339">
        <f>ROUND(I219*H219,2)</f>
        <v>0</v>
      </c>
      <c r="BL219" s="240" t="s">
        <v>149</v>
      </c>
      <c r="BM219" s="379" t="s">
        <v>435</v>
      </c>
    </row>
    <row r="220" spans="1:65" s="378" customFormat="1" ht="14.45" customHeight="1">
      <c r="A220" s="251"/>
      <c r="B220" s="252"/>
      <c r="C220" s="481" t="s">
        <v>436</v>
      </c>
      <c r="D220" s="481" t="s">
        <v>158</v>
      </c>
      <c r="E220" s="482" t="s">
        <v>437</v>
      </c>
      <c r="F220" s="483" t="s">
        <v>438</v>
      </c>
      <c r="G220" s="484" t="s">
        <v>154</v>
      </c>
      <c r="H220" s="485">
        <v>1</v>
      </c>
      <c r="I220" s="177"/>
      <c r="J220" s="486">
        <f>ROUND(I220*H220,2)</f>
        <v>0</v>
      </c>
      <c r="K220" s="483" t="s">
        <v>148</v>
      </c>
      <c r="L220" s="487"/>
      <c r="M220" s="488" t="s">
        <v>1</v>
      </c>
      <c r="N220" s="489" t="s">
        <v>44</v>
      </c>
      <c r="O220" s="376">
        <v>0</v>
      </c>
      <c r="P220" s="376">
        <f>O220*H220</f>
        <v>0</v>
      </c>
      <c r="Q220" s="376">
        <v>5.0999999999999997E-2</v>
      </c>
      <c r="R220" s="376">
        <f>Q220*H220</f>
        <v>5.0999999999999997E-2</v>
      </c>
      <c r="S220" s="376">
        <v>0</v>
      </c>
      <c r="T220" s="377">
        <f>S220*H220</f>
        <v>0</v>
      </c>
      <c r="U220" s="251"/>
      <c r="V220" s="251"/>
      <c r="W220" s="251"/>
      <c r="X220" s="251"/>
      <c r="Y220" s="251"/>
      <c r="Z220" s="251"/>
      <c r="AA220" s="251"/>
      <c r="AB220" s="251"/>
      <c r="AC220" s="251"/>
      <c r="AD220" s="251"/>
      <c r="AE220" s="251"/>
      <c r="AR220" s="379" t="s">
        <v>161</v>
      </c>
      <c r="AT220" s="379" t="s">
        <v>158</v>
      </c>
      <c r="AU220" s="379" t="s">
        <v>88</v>
      </c>
      <c r="AY220" s="240" t="s">
        <v>141</v>
      </c>
      <c r="BE220" s="339">
        <f>IF(N220="základní",J220,0)</f>
        <v>0</v>
      </c>
      <c r="BF220" s="339">
        <f>IF(N220="snížená",J220,0)</f>
        <v>0</v>
      </c>
      <c r="BG220" s="339">
        <f>IF(N220="zákl. přenesená",J220,0)</f>
        <v>0</v>
      </c>
      <c r="BH220" s="339">
        <f>IF(N220="sníž. přenesená",J220,0)</f>
        <v>0</v>
      </c>
      <c r="BI220" s="339">
        <f>IF(N220="nulová",J220,0)</f>
        <v>0</v>
      </c>
      <c r="BJ220" s="240" t="s">
        <v>86</v>
      </c>
      <c r="BK220" s="339">
        <f>ROUND(I220*H220,2)</f>
        <v>0</v>
      </c>
      <c r="BL220" s="240" t="s">
        <v>149</v>
      </c>
      <c r="BM220" s="379" t="s">
        <v>439</v>
      </c>
    </row>
    <row r="221" spans="1:65" s="378" customFormat="1" ht="37.9" customHeight="1">
      <c r="A221" s="251"/>
      <c r="B221" s="252"/>
      <c r="C221" s="368" t="s">
        <v>440</v>
      </c>
      <c r="D221" s="368" t="s">
        <v>144</v>
      </c>
      <c r="E221" s="369" t="s">
        <v>441</v>
      </c>
      <c r="F221" s="370" t="s">
        <v>442</v>
      </c>
      <c r="G221" s="371" t="s">
        <v>166</v>
      </c>
      <c r="H221" s="372">
        <v>3.0710000000000002</v>
      </c>
      <c r="I221" s="151"/>
      <c r="J221" s="373">
        <f>ROUND(I221*H221,2)</f>
        <v>0</v>
      </c>
      <c r="K221" s="370" t="s">
        <v>148</v>
      </c>
      <c r="L221" s="252"/>
      <c r="M221" s="374" t="s">
        <v>1</v>
      </c>
      <c r="N221" s="375" t="s">
        <v>44</v>
      </c>
      <c r="O221" s="376">
        <v>1.4650000000000001</v>
      </c>
      <c r="P221" s="376">
        <f>O221*H221</f>
        <v>4.4990150000000009</v>
      </c>
      <c r="Q221" s="376">
        <v>0</v>
      </c>
      <c r="R221" s="376">
        <f>Q221*H221</f>
        <v>0</v>
      </c>
      <c r="S221" s="376">
        <v>0</v>
      </c>
      <c r="T221" s="377">
        <f>S221*H221</f>
        <v>0</v>
      </c>
      <c r="U221" s="251"/>
      <c r="V221" s="251"/>
      <c r="W221" s="251"/>
      <c r="X221" s="251"/>
      <c r="Y221" s="251"/>
      <c r="Z221" s="251"/>
      <c r="AA221" s="251"/>
      <c r="AB221" s="251"/>
      <c r="AC221" s="251"/>
      <c r="AD221" s="251"/>
      <c r="AE221" s="251"/>
      <c r="AR221" s="379" t="s">
        <v>149</v>
      </c>
      <c r="AT221" s="379" t="s">
        <v>144</v>
      </c>
      <c r="AU221" s="379" t="s">
        <v>88</v>
      </c>
      <c r="AY221" s="240" t="s">
        <v>141</v>
      </c>
      <c r="BE221" s="339">
        <f>IF(N221="základní",J221,0)</f>
        <v>0</v>
      </c>
      <c r="BF221" s="339">
        <f>IF(N221="snížená",J221,0)</f>
        <v>0</v>
      </c>
      <c r="BG221" s="339">
        <f>IF(N221="zákl. přenesená",J221,0)</f>
        <v>0</v>
      </c>
      <c r="BH221" s="339">
        <f>IF(N221="sníž. přenesená",J221,0)</f>
        <v>0</v>
      </c>
      <c r="BI221" s="339">
        <f>IF(N221="nulová",J221,0)</f>
        <v>0</v>
      </c>
      <c r="BJ221" s="240" t="s">
        <v>86</v>
      </c>
      <c r="BK221" s="339">
        <f>ROUND(I221*H221,2)</f>
        <v>0</v>
      </c>
      <c r="BL221" s="240" t="s">
        <v>149</v>
      </c>
      <c r="BM221" s="379" t="s">
        <v>443</v>
      </c>
    </row>
    <row r="222" spans="1:65" s="466" customFormat="1" ht="11.25">
      <c r="B222" s="467"/>
      <c r="D222" s="382" t="s">
        <v>156</v>
      </c>
      <c r="E222" s="468" t="s">
        <v>1</v>
      </c>
      <c r="F222" s="469" t="s">
        <v>324</v>
      </c>
      <c r="H222" s="468" t="s">
        <v>1</v>
      </c>
      <c r="I222" s="496"/>
      <c r="L222" s="467"/>
      <c r="M222" s="470"/>
      <c r="N222" s="471"/>
      <c r="O222" s="471"/>
      <c r="P222" s="471"/>
      <c r="Q222" s="471"/>
      <c r="R222" s="471"/>
      <c r="S222" s="471"/>
      <c r="T222" s="472"/>
      <c r="AT222" s="468" t="s">
        <v>156</v>
      </c>
      <c r="AU222" s="468" t="s">
        <v>88</v>
      </c>
      <c r="AV222" s="466" t="s">
        <v>86</v>
      </c>
      <c r="AW222" s="466" t="s">
        <v>34</v>
      </c>
      <c r="AX222" s="466" t="s">
        <v>79</v>
      </c>
      <c r="AY222" s="468" t="s">
        <v>141</v>
      </c>
    </row>
    <row r="223" spans="1:65" s="466" customFormat="1" ht="11.25">
      <c r="B223" s="467"/>
      <c r="D223" s="382" t="s">
        <v>156</v>
      </c>
      <c r="E223" s="468" t="s">
        <v>1</v>
      </c>
      <c r="F223" s="469" t="s">
        <v>354</v>
      </c>
      <c r="H223" s="468" t="s">
        <v>1</v>
      </c>
      <c r="I223" s="496"/>
      <c r="L223" s="467"/>
      <c r="M223" s="470"/>
      <c r="N223" s="471"/>
      <c r="O223" s="471"/>
      <c r="P223" s="471"/>
      <c r="Q223" s="471"/>
      <c r="R223" s="471"/>
      <c r="S223" s="471"/>
      <c r="T223" s="472"/>
      <c r="AT223" s="468" t="s">
        <v>156</v>
      </c>
      <c r="AU223" s="468" t="s">
        <v>88</v>
      </c>
      <c r="AV223" s="466" t="s">
        <v>86</v>
      </c>
      <c r="AW223" s="466" t="s">
        <v>34</v>
      </c>
      <c r="AX223" s="466" t="s">
        <v>79</v>
      </c>
      <c r="AY223" s="468" t="s">
        <v>141</v>
      </c>
    </row>
    <row r="224" spans="1:65" s="380" customFormat="1" ht="11.25">
      <c r="B224" s="381"/>
      <c r="D224" s="382" t="s">
        <v>156</v>
      </c>
      <c r="E224" s="383" t="s">
        <v>1</v>
      </c>
      <c r="F224" s="384" t="s">
        <v>444</v>
      </c>
      <c r="H224" s="385">
        <v>2.87</v>
      </c>
      <c r="I224" s="386"/>
      <c r="L224" s="381"/>
      <c r="M224" s="387"/>
      <c r="N224" s="388"/>
      <c r="O224" s="388"/>
      <c r="P224" s="388"/>
      <c r="Q224" s="388"/>
      <c r="R224" s="388"/>
      <c r="S224" s="388"/>
      <c r="T224" s="389"/>
      <c r="AT224" s="383" t="s">
        <v>156</v>
      </c>
      <c r="AU224" s="383" t="s">
        <v>88</v>
      </c>
      <c r="AV224" s="380" t="s">
        <v>88</v>
      </c>
      <c r="AW224" s="380" t="s">
        <v>34</v>
      </c>
      <c r="AX224" s="380" t="s">
        <v>79</v>
      </c>
      <c r="AY224" s="383" t="s">
        <v>141</v>
      </c>
    </row>
    <row r="225" spans="1:65" s="466" customFormat="1" ht="11.25">
      <c r="B225" s="467"/>
      <c r="D225" s="382" t="s">
        <v>156</v>
      </c>
      <c r="E225" s="468" t="s">
        <v>1</v>
      </c>
      <c r="F225" s="469" t="s">
        <v>445</v>
      </c>
      <c r="H225" s="468" t="s">
        <v>1</v>
      </c>
      <c r="I225" s="496"/>
      <c r="L225" s="467"/>
      <c r="M225" s="470"/>
      <c r="N225" s="471"/>
      <c r="O225" s="471"/>
      <c r="P225" s="471"/>
      <c r="Q225" s="471"/>
      <c r="R225" s="471"/>
      <c r="S225" s="471"/>
      <c r="T225" s="472"/>
      <c r="AT225" s="468" t="s">
        <v>156</v>
      </c>
      <c r="AU225" s="468" t="s">
        <v>88</v>
      </c>
      <c r="AV225" s="466" t="s">
        <v>86</v>
      </c>
      <c r="AW225" s="466" t="s">
        <v>34</v>
      </c>
      <c r="AX225" s="466" t="s">
        <v>79</v>
      </c>
      <c r="AY225" s="468" t="s">
        <v>141</v>
      </c>
    </row>
    <row r="226" spans="1:65" s="466" customFormat="1" ht="11.25">
      <c r="B226" s="467"/>
      <c r="D226" s="382" t="s">
        <v>156</v>
      </c>
      <c r="E226" s="468" t="s">
        <v>1</v>
      </c>
      <c r="F226" s="469" t="s">
        <v>446</v>
      </c>
      <c r="H226" s="468" t="s">
        <v>1</v>
      </c>
      <c r="I226" s="496"/>
      <c r="L226" s="467"/>
      <c r="M226" s="470"/>
      <c r="N226" s="471"/>
      <c r="O226" s="471"/>
      <c r="P226" s="471"/>
      <c r="Q226" s="471"/>
      <c r="R226" s="471"/>
      <c r="S226" s="471"/>
      <c r="T226" s="472"/>
      <c r="AT226" s="468" t="s">
        <v>156</v>
      </c>
      <c r="AU226" s="468" t="s">
        <v>88</v>
      </c>
      <c r="AV226" s="466" t="s">
        <v>86</v>
      </c>
      <c r="AW226" s="466" t="s">
        <v>34</v>
      </c>
      <c r="AX226" s="466" t="s">
        <v>79</v>
      </c>
      <c r="AY226" s="468" t="s">
        <v>141</v>
      </c>
    </row>
    <row r="227" spans="1:65" s="380" customFormat="1" ht="11.25">
      <c r="B227" s="381"/>
      <c r="D227" s="382" t="s">
        <v>156</v>
      </c>
      <c r="E227" s="383" t="s">
        <v>1</v>
      </c>
      <c r="F227" s="384" t="s">
        <v>447</v>
      </c>
      <c r="H227" s="385">
        <v>0.20100000000000001</v>
      </c>
      <c r="I227" s="386"/>
      <c r="L227" s="381"/>
      <c r="M227" s="387"/>
      <c r="N227" s="388"/>
      <c r="O227" s="388"/>
      <c r="P227" s="388"/>
      <c r="Q227" s="388"/>
      <c r="R227" s="388"/>
      <c r="S227" s="388"/>
      <c r="T227" s="389"/>
      <c r="AT227" s="383" t="s">
        <v>156</v>
      </c>
      <c r="AU227" s="383" t="s">
        <v>88</v>
      </c>
      <c r="AV227" s="380" t="s">
        <v>88</v>
      </c>
      <c r="AW227" s="380" t="s">
        <v>34</v>
      </c>
      <c r="AX227" s="380" t="s">
        <v>79</v>
      </c>
      <c r="AY227" s="383" t="s">
        <v>141</v>
      </c>
    </row>
    <row r="228" spans="1:65" s="473" customFormat="1" ht="11.25">
      <c r="B228" s="474"/>
      <c r="D228" s="382" t="s">
        <v>156</v>
      </c>
      <c r="E228" s="475" t="s">
        <v>1</v>
      </c>
      <c r="F228" s="476" t="s">
        <v>172</v>
      </c>
      <c r="H228" s="477">
        <v>3.0710000000000002</v>
      </c>
      <c r="I228" s="497"/>
      <c r="L228" s="474"/>
      <c r="M228" s="478"/>
      <c r="N228" s="479"/>
      <c r="O228" s="479"/>
      <c r="P228" s="479"/>
      <c r="Q228" s="479"/>
      <c r="R228" s="479"/>
      <c r="S228" s="479"/>
      <c r="T228" s="480"/>
      <c r="AT228" s="475" t="s">
        <v>156</v>
      </c>
      <c r="AU228" s="475" t="s">
        <v>88</v>
      </c>
      <c r="AV228" s="473" t="s">
        <v>149</v>
      </c>
      <c r="AW228" s="473" t="s">
        <v>34</v>
      </c>
      <c r="AX228" s="473" t="s">
        <v>86</v>
      </c>
      <c r="AY228" s="475" t="s">
        <v>141</v>
      </c>
    </row>
    <row r="229" spans="1:65" s="378" customFormat="1" ht="37.9" customHeight="1">
      <c r="A229" s="251"/>
      <c r="B229" s="252"/>
      <c r="C229" s="368" t="s">
        <v>448</v>
      </c>
      <c r="D229" s="368" t="s">
        <v>144</v>
      </c>
      <c r="E229" s="369" t="s">
        <v>449</v>
      </c>
      <c r="F229" s="370" t="s">
        <v>450</v>
      </c>
      <c r="G229" s="371" t="s">
        <v>166</v>
      </c>
      <c r="H229" s="372">
        <v>1.869</v>
      </c>
      <c r="I229" s="151"/>
      <c r="J229" s="373">
        <f>ROUND(I229*H229,2)</f>
        <v>0</v>
      </c>
      <c r="K229" s="370" t="s">
        <v>148</v>
      </c>
      <c r="L229" s="252"/>
      <c r="M229" s="374" t="s">
        <v>1</v>
      </c>
      <c r="N229" s="375" t="s">
        <v>44</v>
      </c>
      <c r="O229" s="376">
        <v>1.381</v>
      </c>
      <c r="P229" s="376">
        <f>O229*H229</f>
        <v>2.581089</v>
      </c>
      <c r="Q229" s="376">
        <v>0</v>
      </c>
      <c r="R229" s="376">
        <f>Q229*H229</f>
        <v>0</v>
      </c>
      <c r="S229" s="376">
        <v>0</v>
      </c>
      <c r="T229" s="377">
        <f>S229*H229</f>
        <v>0</v>
      </c>
      <c r="U229" s="251"/>
      <c r="V229" s="251"/>
      <c r="W229" s="251"/>
      <c r="X229" s="251"/>
      <c r="Y229" s="251"/>
      <c r="Z229" s="251"/>
      <c r="AA229" s="251"/>
      <c r="AB229" s="251"/>
      <c r="AC229" s="251"/>
      <c r="AD229" s="251"/>
      <c r="AE229" s="251"/>
      <c r="AR229" s="379" t="s">
        <v>149</v>
      </c>
      <c r="AT229" s="379" t="s">
        <v>144</v>
      </c>
      <c r="AU229" s="379" t="s">
        <v>88</v>
      </c>
      <c r="AY229" s="240" t="s">
        <v>141</v>
      </c>
      <c r="BE229" s="339">
        <f>IF(N229="základní",J229,0)</f>
        <v>0</v>
      </c>
      <c r="BF229" s="339">
        <f>IF(N229="snížená",J229,0)</f>
        <v>0</v>
      </c>
      <c r="BG229" s="339">
        <f>IF(N229="zákl. přenesená",J229,0)</f>
        <v>0</v>
      </c>
      <c r="BH229" s="339">
        <f>IF(N229="sníž. přenesená",J229,0)</f>
        <v>0</v>
      </c>
      <c r="BI229" s="339">
        <f>IF(N229="nulová",J229,0)</f>
        <v>0</v>
      </c>
      <c r="BJ229" s="240" t="s">
        <v>86</v>
      </c>
      <c r="BK229" s="339">
        <f>ROUND(I229*H229,2)</f>
        <v>0</v>
      </c>
      <c r="BL229" s="240" t="s">
        <v>149</v>
      </c>
      <c r="BM229" s="379" t="s">
        <v>451</v>
      </c>
    </row>
    <row r="230" spans="1:65" s="466" customFormat="1" ht="11.25">
      <c r="B230" s="467"/>
      <c r="D230" s="382" t="s">
        <v>156</v>
      </c>
      <c r="E230" s="468" t="s">
        <v>1</v>
      </c>
      <c r="F230" s="469" t="s">
        <v>324</v>
      </c>
      <c r="H230" s="468" t="s">
        <v>1</v>
      </c>
      <c r="I230" s="496"/>
      <c r="L230" s="467"/>
      <c r="M230" s="470"/>
      <c r="N230" s="471"/>
      <c r="O230" s="471"/>
      <c r="P230" s="471"/>
      <c r="Q230" s="471"/>
      <c r="R230" s="471"/>
      <c r="S230" s="471"/>
      <c r="T230" s="472"/>
      <c r="AT230" s="468" t="s">
        <v>156</v>
      </c>
      <c r="AU230" s="468" t="s">
        <v>88</v>
      </c>
      <c r="AV230" s="466" t="s">
        <v>86</v>
      </c>
      <c r="AW230" s="466" t="s">
        <v>34</v>
      </c>
      <c r="AX230" s="466" t="s">
        <v>79</v>
      </c>
      <c r="AY230" s="468" t="s">
        <v>141</v>
      </c>
    </row>
    <row r="231" spans="1:65" s="380" customFormat="1" ht="11.25">
      <c r="B231" s="381"/>
      <c r="D231" s="382" t="s">
        <v>156</v>
      </c>
      <c r="E231" s="383" t="s">
        <v>1</v>
      </c>
      <c r="F231" s="384" t="s">
        <v>452</v>
      </c>
      <c r="H231" s="385">
        <v>1.869</v>
      </c>
      <c r="I231" s="386"/>
      <c r="L231" s="381"/>
      <c r="M231" s="387"/>
      <c r="N231" s="388"/>
      <c r="O231" s="388"/>
      <c r="P231" s="388"/>
      <c r="Q231" s="388"/>
      <c r="R231" s="388"/>
      <c r="S231" s="388"/>
      <c r="T231" s="389"/>
      <c r="AT231" s="383" t="s">
        <v>156</v>
      </c>
      <c r="AU231" s="383" t="s">
        <v>88</v>
      </c>
      <c r="AV231" s="380" t="s">
        <v>88</v>
      </c>
      <c r="AW231" s="380" t="s">
        <v>34</v>
      </c>
      <c r="AX231" s="380" t="s">
        <v>86</v>
      </c>
      <c r="AY231" s="383" t="s">
        <v>141</v>
      </c>
    </row>
    <row r="232" spans="1:65" s="449" customFormat="1" ht="22.9" customHeight="1">
      <c r="B232" s="450"/>
      <c r="D232" s="451" t="s">
        <v>78</v>
      </c>
      <c r="E232" s="460" t="s">
        <v>157</v>
      </c>
      <c r="F232" s="460" t="s">
        <v>453</v>
      </c>
      <c r="I232" s="498"/>
      <c r="J232" s="461">
        <f>BK232</f>
        <v>0</v>
      </c>
      <c r="L232" s="450"/>
      <c r="M232" s="454"/>
      <c r="N232" s="455"/>
      <c r="O232" s="455"/>
      <c r="P232" s="456">
        <f>SUM(P233:P243)</f>
        <v>2.8036799999999999</v>
      </c>
      <c r="Q232" s="455"/>
      <c r="R232" s="456">
        <f>SUM(R233:R243)</f>
        <v>0</v>
      </c>
      <c r="S232" s="455"/>
      <c r="T232" s="457">
        <f>SUM(T233:T243)</f>
        <v>0</v>
      </c>
      <c r="AR232" s="451" t="s">
        <v>86</v>
      </c>
      <c r="AT232" s="458" t="s">
        <v>78</v>
      </c>
      <c r="AU232" s="458" t="s">
        <v>86</v>
      </c>
      <c r="AY232" s="451" t="s">
        <v>141</v>
      </c>
      <c r="BK232" s="459">
        <f>SUM(BK233:BK243)</f>
        <v>0</v>
      </c>
    </row>
    <row r="233" spans="1:65" s="378" customFormat="1" ht="24.2" customHeight="1">
      <c r="A233" s="251"/>
      <c r="B233" s="252"/>
      <c r="C233" s="368" t="s">
        <v>454</v>
      </c>
      <c r="D233" s="368" t="s">
        <v>144</v>
      </c>
      <c r="E233" s="369" t="s">
        <v>455</v>
      </c>
      <c r="F233" s="370" t="s">
        <v>456</v>
      </c>
      <c r="G233" s="371" t="s">
        <v>204</v>
      </c>
      <c r="H233" s="372">
        <v>32.56</v>
      </c>
      <c r="I233" s="151"/>
      <c r="J233" s="373">
        <f>ROUND(I233*H233,2)</f>
        <v>0</v>
      </c>
      <c r="K233" s="370" t="s">
        <v>148</v>
      </c>
      <c r="L233" s="252"/>
      <c r="M233" s="374" t="s">
        <v>1</v>
      </c>
      <c r="N233" s="375" t="s">
        <v>44</v>
      </c>
      <c r="O233" s="376">
        <v>2.3E-2</v>
      </c>
      <c r="P233" s="376">
        <f>O233*H233</f>
        <v>0.74887999999999999</v>
      </c>
      <c r="Q233" s="376">
        <v>0</v>
      </c>
      <c r="R233" s="376">
        <f>Q233*H233</f>
        <v>0</v>
      </c>
      <c r="S233" s="376">
        <v>0</v>
      </c>
      <c r="T233" s="377">
        <f>S233*H233</f>
        <v>0</v>
      </c>
      <c r="U233" s="251"/>
      <c r="V233" s="251"/>
      <c r="W233" s="251"/>
      <c r="X233" s="251"/>
      <c r="Y233" s="251"/>
      <c r="Z233" s="251"/>
      <c r="AA233" s="251"/>
      <c r="AB233" s="251"/>
      <c r="AC233" s="251"/>
      <c r="AD233" s="251"/>
      <c r="AE233" s="251"/>
      <c r="AR233" s="379" t="s">
        <v>149</v>
      </c>
      <c r="AT233" s="379" t="s">
        <v>144</v>
      </c>
      <c r="AU233" s="379" t="s">
        <v>88</v>
      </c>
      <c r="AY233" s="240" t="s">
        <v>141</v>
      </c>
      <c r="BE233" s="339">
        <f>IF(N233="základní",J233,0)</f>
        <v>0</v>
      </c>
      <c r="BF233" s="339">
        <f>IF(N233="snížená",J233,0)</f>
        <v>0</v>
      </c>
      <c r="BG233" s="339">
        <f>IF(N233="zákl. přenesená",J233,0)</f>
        <v>0</v>
      </c>
      <c r="BH233" s="339">
        <f>IF(N233="sníž. přenesená",J233,0)</f>
        <v>0</v>
      </c>
      <c r="BI233" s="339">
        <f>IF(N233="nulová",J233,0)</f>
        <v>0</v>
      </c>
      <c r="BJ233" s="240" t="s">
        <v>86</v>
      </c>
      <c r="BK233" s="339">
        <f>ROUND(I233*H233,2)</f>
        <v>0</v>
      </c>
      <c r="BL233" s="240" t="s">
        <v>149</v>
      </c>
      <c r="BM233" s="379" t="s">
        <v>457</v>
      </c>
    </row>
    <row r="234" spans="1:65" s="466" customFormat="1" ht="11.25">
      <c r="B234" s="467"/>
      <c r="D234" s="382" t="s">
        <v>156</v>
      </c>
      <c r="E234" s="468" t="s">
        <v>1</v>
      </c>
      <c r="F234" s="469" t="s">
        <v>458</v>
      </c>
      <c r="H234" s="468" t="s">
        <v>1</v>
      </c>
      <c r="I234" s="496"/>
      <c r="L234" s="467"/>
      <c r="M234" s="470"/>
      <c r="N234" s="471"/>
      <c r="O234" s="471"/>
      <c r="P234" s="471"/>
      <c r="Q234" s="471"/>
      <c r="R234" s="471"/>
      <c r="S234" s="471"/>
      <c r="T234" s="472"/>
      <c r="AT234" s="468" t="s">
        <v>156</v>
      </c>
      <c r="AU234" s="468" t="s">
        <v>88</v>
      </c>
      <c r="AV234" s="466" t="s">
        <v>86</v>
      </c>
      <c r="AW234" s="466" t="s">
        <v>34</v>
      </c>
      <c r="AX234" s="466" t="s">
        <v>79</v>
      </c>
      <c r="AY234" s="468" t="s">
        <v>141</v>
      </c>
    </row>
    <row r="235" spans="1:65" s="380" customFormat="1" ht="11.25">
      <c r="B235" s="381"/>
      <c r="D235" s="382" t="s">
        <v>156</v>
      </c>
      <c r="E235" s="383" t="s">
        <v>1</v>
      </c>
      <c r="F235" s="384" t="s">
        <v>459</v>
      </c>
      <c r="H235" s="385">
        <v>32.56</v>
      </c>
      <c r="I235" s="386"/>
      <c r="L235" s="381"/>
      <c r="M235" s="387"/>
      <c r="N235" s="388"/>
      <c r="O235" s="388"/>
      <c r="P235" s="388"/>
      <c r="Q235" s="388"/>
      <c r="R235" s="388"/>
      <c r="S235" s="388"/>
      <c r="T235" s="389"/>
      <c r="AT235" s="383" t="s">
        <v>156</v>
      </c>
      <c r="AU235" s="383" t="s">
        <v>88</v>
      </c>
      <c r="AV235" s="380" t="s">
        <v>88</v>
      </c>
      <c r="AW235" s="380" t="s">
        <v>34</v>
      </c>
      <c r="AX235" s="380" t="s">
        <v>86</v>
      </c>
      <c r="AY235" s="383" t="s">
        <v>141</v>
      </c>
    </row>
    <row r="236" spans="1:65" s="378" customFormat="1" ht="24.2" customHeight="1">
      <c r="A236" s="251"/>
      <c r="B236" s="252"/>
      <c r="C236" s="368" t="s">
        <v>460</v>
      </c>
      <c r="D236" s="368" t="s">
        <v>144</v>
      </c>
      <c r="E236" s="369" t="s">
        <v>461</v>
      </c>
      <c r="F236" s="370" t="s">
        <v>462</v>
      </c>
      <c r="G236" s="371" t="s">
        <v>204</v>
      </c>
      <c r="H236" s="372">
        <v>32.56</v>
      </c>
      <c r="I236" s="151"/>
      <c r="J236" s="373">
        <f>ROUND(I236*H236,2)</f>
        <v>0</v>
      </c>
      <c r="K236" s="370" t="s">
        <v>148</v>
      </c>
      <c r="L236" s="252"/>
      <c r="M236" s="374" t="s">
        <v>1</v>
      </c>
      <c r="N236" s="375" t="s">
        <v>44</v>
      </c>
      <c r="O236" s="376">
        <v>3.1E-2</v>
      </c>
      <c r="P236" s="376">
        <f>O236*H236</f>
        <v>1.00936</v>
      </c>
      <c r="Q236" s="376">
        <v>0</v>
      </c>
      <c r="R236" s="376">
        <f>Q236*H236</f>
        <v>0</v>
      </c>
      <c r="S236" s="376">
        <v>0</v>
      </c>
      <c r="T236" s="377">
        <f>S236*H236</f>
        <v>0</v>
      </c>
      <c r="U236" s="251"/>
      <c r="V236" s="251"/>
      <c r="W236" s="251"/>
      <c r="X236" s="251"/>
      <c r="Y236" s="251"/>
      <c r="Z236" s="251"/>
      <c r="AA236" s="251"/>
      <c r="AB236" s="251"/>
      <c r="AC236" s="251"/>
      <c r="AD236" s="251"/>
      <c r="AE236" s="251"/>
      <c r="AR236" s="379" t="s">
        <v>149</v>
      </c>
      <c r="AT236" s="379" t="s">
        <v>144</v>
      </c>
      <c r="AU236" s="379" t="s">
        <v>88</v>
      </c>
      <c r="AY236" s="240" t="s">
        <v>141</v>
      </c>
      <c r="BE236" s="339">
        <f>IF(N236="základní",J236,0)</f>
        <v>0</v>
      </c>
      <c r="BF236" s="339">
        <f>IF(N236="snížená",J236,0)</f>
        <v>0</v>
      </c>
      <c r="BG236" s="339">
        <f>IF(N236="zákl. přenesená",J236,0)</f>
        <v>0</v>
      </c>
      <c r="BH236" s="339">
        <f>IF(N236="sníž. přenesená",J236,0)</f>
        <v>0</v>
      </c>
      <c r="BI236" s="339">
        <f>IF(N236="nulová",J236,0)</f>
        <v>0</v>
      </c>
      <c r="BJ236" s="240" t="s">
        <v>86</v>
      </c>
      <c r="BK236" s="339">
        <f>ROUND(I236*H236,2)</f>
        <v>0</v>
      </c>
      <c r="BL236" s="240" t="s">
        <v>149</v>
      </c>
      <c r="BM236" s="379" t="s">
        <v>463</v>
      </c>
    </row>
    <row r="237" spans="1:65" s="466" customFormat="1" ht="11.25">
      <c r="B237" s="467"/>
      <c r="D237" s="382" t="s">
        <v>156</v>
      </c>
      <c r="E237" s="468" t="s">
        <v>1</v>
      </c>
      <c r="F237" s="469" t="s">
        <v>464</v>
      </c>
      <c r="H237" s="468" t="s">
        <v>1</v>
      </c>
      <c r="I237" s="496"/>
      <c r="L237" s="467"/>
      <c r="M237" s="470"/>
      <c r="N237" s="471"/>
      <c r="O237" s="471"/>
      <c r="P237" s="471"/>
      <c r="Q237" s="471"/>
      <c r="R237" s="471"/>
      <c r="S237" s="471"/>
      <c r="T237" s="472"/>
      <c r="AT237" s="468" t="s">
        <v>156</v>
      </c>
      <c r="AU237" s="468" t="s">
        <v>88</v>
      </c>
      <c r="AV237" s="466" t="s">
        <v>86</v>
      </c>
      <c r="AW237" s="466" t="s">
        <v>34</v>
      </c>
      <c r="AX237" s="466" t="s">
        <v>79</v>
      </c>
      <c r="AY237" s="468" t="s">
        <v>141</v>
      </c>
    </row>
    <row r="238" spans="1:65" s="466" customFormat="1" ht="11.25">
      <c r="B238" s="467"/>
      <c r="D238" s="382" t="s">
        <v>156</v>
      </c>
      <c r="E238" s="468" t="s">
        <v>1</v>
      </c>
      <c r="F238" s="469" t="s">
        <v>465</v>
      </c>
      <c r="H238" s="468" t="s">
        <v>1</v>
      </c>
      <c r="I238" s="496"/>
      <c r="L238" s="467"/>
      <c r="M238" s="470"/>
      <c r="N238" s="471"/>
      <c r="O238" s="471"/>
      <c r="P238" s="471"/>
      <c r="Q238" s="471"/>
      <c r="R238" s="471"/>
      <c r="S238" s="471"/>
      <c r="T238" s="472"/>
      <c r="AT238" s="468" t="s">
        <v>156</v>
      </c>
      <c r="AU238" s="468" t="s">
        <v>88</v>
      </c>
      <c r="AV238" s="466" t="s">
        <v>86</v>
      </c>
      <c r="AW238" s="466" t="s">
        <v>34</v>
      </c>
      <c r="AX238" s="466" t="s">
        <v>79</v>
      </c>
      <c r="AY238" s="468" t="s">
        <v>141</v>
      </c>
    </row>
    <row r="239" spans="1:65" s="380" customFormat="1" ht="11.25">
      <c r="B239" s="381"/>
      <c r="D239" s="382" t="s">
        <v>156</v>
      </c>
      <c r="E239" s="383" t="s">
        <v>1</v>
      </c>
      <c r="F239" s="384" t="s">
        <v>459</v>
      </c>
      <c r="H239" s="385">
        <v>32.56</v>
      </c>
      <c r="I239" s="386"/>
      <c r="L239" s="381"/>
      <c r="M239" s="387"/>
      <c r="N239" s="388"/>
      <c r="O239" s="388"/>
      <c r="P239" s="388"/>
      <c r="Q239" s="388"/>
      <c r="R239" s="388"/>
      <c r="S239" s="388"/>
      <c r="T239" s="389"/>
      <c r="AT239" s="383" t="s">
        <v>156</v>
      </c>
      <c r="AU239" s="383" t="s">
        <v>88</v>
      </c>
      <c r="AV239" s="380" t="s">
        <v>88</v>
      </c>
      <c r="AW239" s="380" t="s">
        <v>34</v>
      </c>
      <c r="AX239" s="380" t="s">
        <v>86</v>
      </c>
      <c r="AY239" s="383" t="s">
        <v>141</v>
      </c>
    </row>
    <row r="240" spans="1:65" s="378" customFormat="1" ht="24.2" customHeight="1">
      <c r="A240" s="251"/>
      <c r="B240" s="252"/>
      <c r="C240" s="368" t="s">
        <v>466</v>
      </c>
      <c r="D240" s="368" t="s">
        <v>144</v>
      </c>
      <c r="E240" s="369" t="s">
        <v>467</v>
      </c>
      <c r="F240" s="370" t="s">
        <v>468</v>
      </c>
      <c r="G240" s="371" t="s">
        <v>204</v>
      </c>
      <c r="H240" s="372">
        <v>43.56</v>
      </c>
      <c r="I240" s="151"/>
      <c r="J240" s="373">
        <f>ROUND(I240*H240,2)</f>
        <v>0</v>
      </c>
      <c r="K240" s="370" t="s">
        <v>1</v>
      </c>
      <c r="L240" s="252"/>
      <c r="M240" s="374" t="s">
        <v>1</v>
      </c>
      <c r="N240" s="375" t="s">
        <v>44</v>
      </c>
      <c r="O240" s="376">
        <v>2.4E-2</v>
      </c>
      <c r="P240" s="376">
        <f>O240*H240</f>
        <v>1.0454400000000001</v>
      </c>
      <c r="Q240" s="376">
        <v>0</v>
      </c>
      <c r="R240" s="376">
        <f>Q240*H240</f>
        <v>0</v>
      </c>
      <c r="S240" s="376">
        <v>0</v>
      </c>
      <c r="T240" s="377">
        <f>S240*H240</f>
        <v>0</v>
      </c>
      <c r="U240" s="251"/>
      <c r="V240" s="251"/>
      <c r="W240" s="251"/>
      <c r="X240" s="251"/>
      <c r="Y240" s="251"/>
      <c r="Z240" s="251"/>
      <c r="AA240" s="251"/>
      <c r="AB240" s="251"/>
      <c r="AC240" s="251"/>
      <c r="AD240" s="251"/>
      <c r="AE240" s="251"/>
      <c r="AR240" s="379" t="s">
        <v>149</v>
      </c>
      <c r="AT240" s="379" t="s">
        <v>144</v>
      </c>
      <c r="AU240" s="379" t="s">
        <v>88</v>
      </c>
      <c r="AY240" s="240" t="s">
        <v>141</v>
      </c>
      <c r="BE240" s="339">
        <f>IF(N240="základní",J240,0)</f>
        <v>0</v>
      </c>
      <c r="BF240" s="339">
        <f>IF(N240="snížená",J240,0)</f>
        <v>0</v>
      </c>
      <c r="BG240" s="339">
        <f>IF(N240="zákl. přenesená",J240,0)</f>
        <v>0</v>
      </c>
      <c r="BH240" s="339">
        <f>IF(N240="sníž. přenesená",J240,0)</f>
        <v>0</v>
      </c>
      <c r="BI240" s="339">
        <f>IF(N240="nulová",J240,0)</f>
        <v>0</v>
      </c>
      <c r="BJ240" s="240" t="s">
        <v>86</v>
      </c>
      <c r="BK240" s="339">
        <f>ROUND(I240*H240,2)</f>
        <v>0</v>
      </c>
      <c r="BL240" s="240" t="s">
        <v>149</v>
      </c>
      <c r="BM240" s="379" t="s">
        <v>469</v>
      </c>
    </row>
    <row r="241" spans="1:65" s="466" customFormat="1" ht="11.25">
      <c r="B241" s="467"/>
      <c r="D241" s="382" t="s">
        <v>156</v>
      </c>
      <c r="E241" s="468" t="s">
        <v>1</v>
      </c>
      <c r="F241" s="469" t="s">
        <v>458</v>
      </c>
      <c r="H241" s="468" t="s">
        <v>1</v>
      </c>
      <c r="I241" s="496"/>
      <c r="L241" s="467"/>
      <c r="M241" s="470"/>
      <c r="N241" s="471"/>
      <c r="O241" s="471"/>
      <c r="P241" s="471"/>
      <c r="Q241" s="471"/>
      <c r="R241" s="471"/>
      <c r="S241" s="471"/>
      <c r="T241" s="472"/>
      <c r="AT241" s="468" t="s">
        <v>156</v>
      </c>
      <c r="AU241" s="468" t="s">
        <v>88</v>
      </c>
      <c r="AV241" s="466" t="s">
        <v>86</v>
      </c>
      <c r="AW241" s="466" t="s">
        <v>34</v>
      </c>
      <c r="AX241" s="466" t="s">
        <v>79</v>
      </c>
      <c r="AY241" s="468" t="s">
        <v>141</v>
      </c>
    </row>
    <row r="242" spans="1:65" s="466" customFormat="1" ht="22.5">
      <c r="B242" s="467"/>
      <c r="D242" s="382" t="s">
        <v>156</v>
      </c>
      <c r="E242" s="468" t="s">
        <v>1</v>
      </c>
      <c r="F242" s="469" t="s">
        <v>470</v>
      </c>
      <c r="H242" s="468" t="s">
        <v>1</v>
      </c>
      <c r="I242" s="496"/>
      <c r="L242" s="467"/>
      <c r="M242" s="470"/>
      <c r="N242" s="471"/>
      <c r="O242" s="471"/>
      <c r="P242" s="471"/>
      <c r="Q242" s="471"/>
      <c r="R242" s="471"/>
      <c r="S242" s="471"/>
      <c r="T242" s="472"/>
      <c r="AT242" s="468" t="s">
        <v>156</v>
      </c>
      <c r="AU242" s="468" t="s">
        <v>88</v>
      </c>
      <c r="AV242" s="466" t="s">
        <v>86</v>
      </c>
      <c r="AW242" s="466" t="s">
        <v>34</v>
      </c>
      <c r="AX242" s="466" t="s">
        <v>79</v>
      </c>
      <c r="AY242" s="468" t="s">
        <v>141</v>
      </c>
    </row>
    <row r="243" spans="1:65" s="380" customFormat="1" ht="11.25">
      <c r="B243" s="381"/>
      <c r="D243" s="382" t="s">
        <v>156</v>
      </c>
      <c r="E243" s="383" t="s">
        <v>1</v>
      </c>
      <c r="F243" s="384" t="s">
        <v>471</v>
      </c>
      <c r="H243" s="385">
        <v>43.56</v>
      </c>
      <c r="I243" s="386"/>
      <c r="L243" s="381"/>
      <c r="M243" s="387"/>
      <c r="N243" s="388"/>
      <c r="O243" s="388"/>
      <c r="P243" s="388"/>
      <c r="Q243" s="388"/>
      <c r="R243" s="388"/>
      <c r="S243" s="388"/>
      <c r="T243" s="389"/>
      <c r="AT243" s="383" t="s">
        <v>156</v>
      </c>
      <c r="AU243" s="383" t="s">
        <v>88</v>
      </c>
      <c r="AV243" s="380" t="s">
        <v>88</v>
      </c>
      <c r="AW243" s="380" t="s">
        <v>34</v>
      </c>
      <c r="AX243" s="380" t="s">
        <v>86</v>
      </c>
      <c r="AY243" s="383" t="s">
        <v>141</v>
      </c>
    </row>
    <row r="244" spans="1:65" s="449" customFormat="1" ht="22.9" customHeight="1">
      <c r="B244" s="450"/>
      <c r="D244" s="451" t="s">
        <v>78</v>
      </c>
      <c r="E244" s="460" t="s">
        <v>161</v>
      </c>
      <c r="F244" s="460" t="s">
        <v>163</v>
      </c>
      <c r="I244" s="498"/>
      <c r="J244" s="461">
        <f>BK244</f>
        <v>0</v>
      </c>
      <c r="L244" s="450"/>
      <c r="M244" s="454"/>
      <c r="N244" s="455"/>
      <c r="O244" s="455"/>
      <c r="P244" s="456">
        <f>SUM(P245:P300)</f>
        <v>34.7425</v>
      </c>
      <c r="Q244" s="455"/>
      <c r="R244" s="456">
        <f>SUM(R245:R300)</f>
        <v>8.2289729999999981</v>
      </c>
      <c r="S244" s="455"/>
      <c r="T244" s="457">
        <f>SUM(T245:T300)</f>
        <v>0</v>
      </c>
      <c r="AR244" s="451" t="s">
        <v>86</v>
      </c>
      <c r="AT244" s="458" t="s">
        <v>78</v>
      </c>
      <c r="AU244" s="458" t="s">
        <v>86</v>
      </c>
      <c r="AY244" s="451" t="s">
        <v>141</v>
      </c>
      <c r="BK244" s="459">
        <f>SUM(BK245:BK300)</f>
        <v>0</v>
      </c>
    </row>
    <row r="245" spans="1:65" s="378" customFormat="1" ht="37.9" customHeight="1">
      <c r="A245" s="251"/>
      <c r="B245" s="252"/>
      <c r="C245" s="368" t="s">
        <v>472</v>
      </c>
      <c r="D245" s="368" t="s">
        <v>144</v>
      </c>
      <c r="E245" s="369" t="s">
        <v>473</v>
      </c>
      <c r="F245" s="370" t="s">
        <v>474</v>
      </c>
      <c r="G245" s="371" t="s">
        <v>154</v>
      </c>
      <c r="H245" s="372">
        <v>1</v>
      </c>
      <c r="I245" s="151"/>
      <c r="J245" s="373">
        <f>ROUND(I245*H245,2)</f>
        <v>0</v>
      </c>
      <c r="K245" s="370" t="s">
        <v>1</v>
      </c>
      <c r="L245" s="252"/>
      <c r="M245" s="374" t="s">
        <v>1</v>
      </c>
      <c r="N245" s="375" t="s">
        <v>44</v>
      </c>
      <c r="O245" s="376">
        <v>0.71</v>
      </c>
      <c r="P245" s="376">
        <f>O245*H245</f>
        <v>0.71</v>
      </c>
      <c r="Q245" s="376">
        <v>0</v>
      </c>
      <c r="R245" s="376">
        <f>Q245*H245</f>
        <v>0</v>
      </c>
      <c r="S245" s="376">
        <v>0</v>
      </c>
      <c r="T245" s="377">
        <f>S245*H245</f>
        <v>0</v>
      </c>
      <c r="U245" s="251"/>
      <c r="V245" s="251"/>
      <c r="W245" s="251"/>
      <c r="X245" s="251"/>
      <c r="Y245" s="251"/>
      <c r="Z245" s="251"/>
      <c r="AA245" s="251"/>
      <c r="AB245" s="251"/>
      <c r="AC245" s="251"/>
      <c r="AD245" s="251"/>
      <c r="AE245" s="251"/>
      <c r="AR245" s="379" t="s">
        <v>149</v>
      </c>
      <c r="AT245" s="379" t="s">
        <v>144</v>
      </c>
      <c r="AU245" s="379" t="s">
        <v>88</v>
      </c>
      <c r="AY245" s="240" t="s">
        <v>141</v>
      </c>
      <c r="BE245" s="339">
        <f>IF(N245="základní",J245,0)</f>
        <v>0</v>
      </c>
      <c r="BF245" s="339">
        <f>IF(N245="snížená",J245,0)</f>
        <v>0</v>
      </c>
      <c r="BG245" s="339">
        <f>IF(N245="zákl. přenesená",J245,0)</f>
        <v>0</v>
      </c>
      <c r="BH245" s="339">
        <f>IF(N245="sníž. přenesená",J245,0)</f>
        <v>0</v>
      </c>
      <c r="BI245" s="339">
        <f>IF(N245="nulová",J245,0)</f>
        <v>0</v>
      </c>
      <c r="BJ245" s="240" t="s">
        <v>86</v>
      </c>
      <c r="BK245" s="339">
        <f>ROUND(I245*H245,2)</f>
        <v>0</v>
      </c>
      <c r="BL245" s="240" t="s">
        <v>149</v>
      </c>
      <c r="BM245" s="379" t="s">
        <v>475</v>
      </c>
    </row>
    <row r="246" spans="1:65" s="380" customFormat="1" ht="11.25">
      <c r="B246" s="381"/>
      <c r="D246" s="382" t="s">
        <v>156</v>
      </c>
      <c r="E246" s="383" t="s">
        <v>1</v>
      </c>
      <c r="F246" s="384" t="s">
        <v>86</v>
      </c>
      <c r="H246" s="385">
        <v>1</v>
      </c>
      <c r="I246" s="386"/>
      <c r="L246" s="381"/>
      <c r="M246" s="387"/>
      <c r="N246" s="388"/>
      <c r="O246" s="388"/>
      <c r="P246" s="388"/>
      <c r="Q246" s="388"/>
      <c r="R246" s="388"/>
      <c r="S246" s="388"/>
      <c r="T246" s="389"/>
      <c r="AT246" s="383" t="s">
        <v>156</v>
      </c>
      <c r="AU246" s="383" t="s">
        <v>88</v>
      </c>
      <c r="AV246" s="380" t="s">
        <v>88</v>
      </c>
      <c r="AW246" s="380" t="s">
        <v>34</v>
      </c>
      <c r="AX246" s="380" t="s">
        <v>86</v>
      </c>
      <c r="AY246" s="383" t="s">
        <v>141</v>
      </c>
    </row>
    <row r="247" spans="1:65" s="378" customFormat="1" ht="37.9" customHeight="1">
      <c r="A247" s="251"/>
      <c r="B247" s="252"/>
      <c r="C247" s="368" t="s">
        <v>211</v>
      </c>
      <c r="D247" s="368" t="s">
        <v>144</v>
      </c>
      <c r="E247" s="369" t="s">
        <v>476</v>
      </c>
      <c r="F247" s="370" t="s">
        <v>477</v>
      </c>
      <c r="G247" s="371" t="s">
        <v>147</v>
      </c>
      <c r="H247" s="372">
        <v>4.5</v>
      </c>
      <c r="I247" s="151"/>
      <c r="J247" s="373">
        <f>ROUND(I247*H247,2)</f>
        <v>0</v>
      </c>
      <c r="K247" s="370" t="s">
        <v>148</v>
      </c>
      <c r="L247" s="252"/>
      <c r="M247" s="374" t="s">
        <v>1</v>
      </c>
      <c r="N247" s="375" t="s">
        <v>44</v>
      </c>
      <c r="O247" s="376">
        <v>0.28299999999999997</v>
      </c>
      <c r="P247" s="376">
        <f>O247*H247</f>
        <v>1.2734999999999999</v>
      </c>
      <c r="Q247" s="376">
        <v>3.0000000000000001E-5</v>
      </c>
      <c r="R247" s="376">
        <f>Q247*H247</f>
        <v>1.35E-4</v>
      </c>
      <c r="S247" s="376">
        <v>0</v>
      </c>
      <c r="T247" s="377">
        <f>S247*H247</f>
        <v>0</v>
      </c>
      <c r="U247" s="251"/>
      <c r="V247" s="251"/>
      <c r="W247" s="251"/>
      <c r="X247" s="251"/>
      <c r="Y247" s="251"/>
      <c r="Z247" s="251"/>
      <c r="AA247" s="251"/>
      <c r="AB247" s="251"/>
      <c r="AC247" s="251"/>
      <c r="AD247" s="251"/>
      <c r="AE247" s="251"/>
      <c r="AR247" s="379" t="s">
        <v>149</v>
      </c>
      <c r="AT247" s="379" t="s">
        <v>144</v>
      </c>
      <c r="AU247" s="379" t="s">
        <v>88</v>
      </c>
      <c r="AY247" s="240" t="s">
        <v>141</v>
      </c>
      <c r="BE247" s="339">
        <f>IF(N247="základní",J247,0)</f>
        <v>0</v>
      </c>
      <c r="BF247" s="339">
        <f>IF(N247="snížená",J247,0)</f>
        <v>0</v>
      </c>
      <c r="BG247" s="339">
        <f>IF(N247="zákl. přenesená",J247,0)</f>
        <v>0</v>
      </c>
      <c r="BH247" s="339">
        <f>IF(N247="sníž. přenesená",J247,0)</f>
        <v>0</v>
      </c>
      <c r="BI247" s="339">
        <f>IF(N247="nulová",J247,0)</f>
        <v>0</v>
      </c>
      <c r="BJ247" s="240" t="s">
        <v>86</v>
      </c>
      <c r="BK247" s="339">
        <f>ROUND(I247*H247,2)</f>
        <v>0</v>
      </c>
      <c r="BL247" s="240" t="s">
        <v>149</v>
      </c>
      <c r="BM247" s="379" t="s">
        <v>478</v>
      </c>
    </row>
    <row r="248" spans="1:65" s="380" customFormat="1" ht="11.25">
      <c r="B248" s="381"/>
      <c r="D248" s="382" t="s">
        <v>156</v>
      </c>
      <c r="E248" s="383" t="s">
        <v>1</v>
      </c>
      <c r="F248" s="384" t="s">
        <v>479</v>
      </c>
      <c r="H248" s="385">
        <v>4.5</v>
      </c>
      <c r="I248" s="386"/>
      <c r="L248" s="381"/>
      <c r="M248" s="387"/>
      <c r="N248" s="388"/>
      <c r="O248" s="388"/>
      <c r="P248" s="388"/>
      <c r="Q248" s="388"/>
      <c r="R248" s="388"/>
      <c r="S248" s="388"/>
      <c r="T248" s="389"/>
      <c r="AT248" s="383" t="s">
        <v>156</v>
      </c>
      <c r="AU248" s="383" t="s">
        <v>88</v>
      </c>
      <c r="AV248" s="380" t="s">
        <v>88</v>
      </c>
      <c r="AW248" s="380" t="s">
        <v>34</v>
      </c>
      <c r="AX248" s="380" t="s">
        <v>86</v>
      </c>
      <c r="AY248" s="383" t="s">
        <v>141</v>
      </c>
    </row>
    <row r="249" spans="1:65" s="378" customFormat="1" ht="24.2" customHeight="1">
      <c r="A249" s="251"/>
      <c r="B249" s="252"/>
      <c r="C249" s="481" t="s">
        <v>480</v>
      </c>
      <c r="D249" s="481" t="s">
        <v>158</v>
      </c>
      <c r="E249" s="482" t="s">
        <v>481</v>
      </c>
      <c r="F249" s="483" t="s">
        <v>482</v>
      </c>
      <c r="G249" s="484" t="s">
        <v>147</v>
      </c>
      <c r="H249" s="485">
        <v>4.5</v>
      </c>
      <c r="I249" s="177"/>
      <c r="J249" s="486">
        <f>ROUND(I249*H249,2)</f>
        <v>0</v>
      </c>
      <c r="K249" s="483" t="s">
        <v>148</v>
      </c>
      <c r="L249" s="487"/>
      <c r="M249" s="488" t="s">
        <v>1</v>
      </c>
      <c r="N249" s="489" t="s">
        <v>44</v>
      </c>
      <c r="O249" s="376">
        <v>0</v>
      </c>
      <c r="P249" s="376">
        <f>O249*H249</f>
        <v>0</v>
      </c>
      <c r="Q249" s="376">
        <v>2.4E-2</v>
      </c>
      <c r="R249" s="376">
        <f>Q249*H249</f>
        <v>0.108</v>
      </c>
      <c r="S249" s="376">
        <v>0</v>
      </c>
      <c r="T249" s="377">
        <f>S249*H249</f>
        <v>0</v>
      </c>
      <c r="U249" s="251"/>
      <c r="V249" s="251"/>
      <c r="W249" s="251"/>
      <c r="X249" s="251"/>
      <c r="Y249" s="251"/>
      <c r="Z249" s="251"/>
      <c r="AA249" s="251"/>
      <c r="AB249" s="251"/>
      <c r="AC249" s="251"/>
      <c r="AD249" s="251"/>
      <c r="AE249" s="251"/>
      <c r="AR249" s="379" t="s">
        <v>161</v>
      </c>
      <c r="AT249" s="379" t="s">
        <v>158</v>
      </c>
      <c r="AU249" s="379" t="s">
        <v>88</v>
      </c>
      <c r="AY249" s="240" t="s">
        <v>141</v>
      </c>
      <c r="BE249" s="339">
        <f>IF(N249="základní",J249,0)</f>
        <v>0</v>
      </c>
      <c r="BF249" s="339">
        <f>IF(N249="snížená",J249,0)</f>
        <v>0</v>
      </c>
      <c r="BG249" s="339">
        <f>IF(N249="zákl. přenesená",J249,0)</f>
        <v>0</v>
      </c>
      <c r="BH249" s="339">
        <f>IF(N249="sníž. přenesená",J249,0)</f>
        <v>0</v>
      </c>
      <c r="BI249" s="339">
        <f>IF(N249="nulová",J249,0)</f>
        <v>0</v>
      </c>
      <c r="BJ249" s="240" t="s">
        <v>86</v>
      </c>
      <c r="BK249" s="339">
        <f>ROUND(I249*H249,2)</f>
        <v>0</v>
      </c>
      <c r="BL249" s="240" t="s">
        <v>149</v>
      </c>
      <c r="BM249" s="379" t="s">
        <v>483</v>
      </c>
    </row>
    <row r="250" spans="1:65" s="378" customFormat="1" ht="62.65" customHeight="1">
      <c r="A250" s="251"/>
      <c r="B250" s="252"/>
      <c r="C250" s="368" t="s">
        <v>484</v>
      </c>
      <c r="D250" s="368" t="s">
        <v>144</v>
      </c>
      <c r="E250" s="369" t="s">
        <v>485</v>
      </c>
      <c r="F250" s="370" t="s">
        <v>486</v>
      </c>
      <c r="G250" s="371" t="s">
        <v>154</v>
      </c>
      <c r="H250" s="372">
        <v>1</v>
      </c>
      <c r="I250" s="151"/>
      <c r="J250" s="373">
        <f>ROUND(I250*H250,2)</f>
        <v>0</v>
      </c>
      <c r="K250" s="370" t="s">
        <v>1</v>
      </c>
      <c r="L250" s="252"/>
      <c r="M250" s="374" t="s">
        <v>1</v>
      </c>
      <c r="N250" s="375" t="s">
        <v>44</v>
      </c>
      <c r="O250" s="376">
        <v>3.6999999999999998E-2</v>
      </c>
      <c r="P250" s="376">
        <f>O250*H250</f>
        <v>3.6999999999999998E-2</v>
      </c>
      <c r="Q250" s="376">
        <v>8.4999999999999995E-4</v>
      </c>
      <c r="R250" s="376">
        <f>Q250*H250</f>
        <v>8.4999999999999995E-4</v>
      </c>
      <c r="S250" s="376">
        <v>0</v>
      </c>
      <c r="T250" s="377">
        <f>S250*H250</f>
        <v>0</v>
      </c>
      <c r="U250" s="251"/>
      <c r="V250" s="251"/>
      <c r="W250" s="251"/>
      <c r="X250" s="251"/>
      <c r="Y250" s="251"/>
      <c r="Z250" s="251"/>
      <c r="AA250" s="251"/>
      <c r="AB250" s="251"/>
      <c r="AC250" s="251"/>
      <c r="AD250" s="251"/>
      <c r="AE250" s="251"/>
      <c r="AR250" s="379" t="s">
        <v>149</v>
      </c>
      <c r="AT250" s="379" t="s">
        <v>144</v>
      </c>
      <c r="AU250" s="379" t="s">
        <v>88</v>
      </c>
      <c r="AY250" s="240" t="s">
        <v>141</v>
      </c>
      <c r="BE250" s="339">
        <f>IF(N250="základní",J250,0)</f>
        <v>0</v>
      </c>
      <c r="BF250" s="339">
        <f>IF(N250="snížená",J250,0)</f>
        <v>0</v>
      </c>
      <c r="BG250" s="339">
        <f>IF(N250="zákl. přenesená",J250,0)</f>
        <v>0</v>
      </c>
      <c r="BH250" s="339">
        <f>IF(N250="sníž. přenesená",J250,0)</f>
        <v>0</v>
      </c>
      <c r="BI250" s="339">
        <f>IF(N250="nulová",J250,0)</f>
        <v>0</v>
      </c>
      <c r="BJ250" s="240" t="s">
        <v>86</v>
      </c>
      <c r="BK250" s="339">
        <f>ROUND(I250*H250,2)</f>
        <v>0</v>
      </c>
      <c r="BL250" s="240" t="s">
        <v>149</v>
      </c>
      <c r="BM250" s="379" t="s">
        <v>487</v>
      </c>
    </row>
    <row r="251" spans="1:65" s="466" customFormat="1" ht="11.25">
      <c r="B251" s="467"/>
      <c r="D251" s="382" t="s">
        <v>156</v>
      </c>
      <c r="E251" s="468" t="s">
        <v>1</v>
      </c>
      <c r="F251" s="469" t="s">
        <v>488</v>
      </c>
      <c r="H251" s="468" t="s">
        <v>1</v>
      </c>
      <c r="I251" s="496"/>
      <c r="L251" s="467"/>
      <c r="M251" s="470"/>
      <c r="N251" s="471"/>
      <c r="O251" s="471"/>
      <c r="P251" s="471"/>
      <c r="Q251" s="471"/>
      <c r="R251" s="471"/>
      <c r="S251" s="471"/>
      <c r="T251" s="472"/>
      <c r="AT251" s="468" t="s">
        <v>156</v>
      </c>
      <c r="AU251" s="468" t="s">
        <v>88</v>
      </c>
      <c r="AV251" s="466" t="s">
        <v>86</v>
      </c>
      <c r="AW251" s="466" t="s">
        <v>34</v>
      </c>
      <c r="AX251" s="466" t="s">
        <v>79</v>
      </c>
      <c r="AY251" s="468" t="s">
        <v>141</v>
      </c>
    </row>
    <row r="252" spans="1:65" s="380" customFormat="1" ht="11.25">
      <c r="B252" s="381"/>
      <c r="D252" s="382" t="s">
        <v>156</v>
      </c>
      <c r="E252" s="383" t="s">
        <v>1</v>
      </c>
      <c r="F252" s="384" t="s">
        <v>86</v>
      </c>
      <c r="H252" s="385">
        <v>1</v>
      </c>
      <c r="I252" s="386"/>
      <c r="L252" s="381"/>
      <c r="M252" s="387"/>
      <c r="N252" s="388"/>
      <c r="O252" s="388"/>
      <c r="P252" s="388"/>
      <c r="Q252" s="388"/>
      <c r="R252" s="388"/>
      <c r="S252" s="388"/>
      <c r="T252" s="389"/>
      <c r="AT252" s="383" t="s">
        <v>156</v>
      </c>
      <c r="AU252" s="383" t="s">
        <v>88</v>
      </c>
      <c r="AV252" s="380" t="s">
        <v>88</v>
      </c>
      <c r="AW252" s="380" t="s">
        <v>34</v>
      </c>
      <c r="AX252" s="380" t="s">
        <v>86</v>
      </c>
      <c r="AY252" s="383" t="s">
        <v>141</v>
      </c>
    </row>
    <row r="253" spans="1:65" s="378" customFormat="1" ht="37.9" customHeight="1">
      <c r="A253" s="251"/>
      <c r="B253" s="252"/>
      <c r="C253" s="368" t="s">
        <v>489</v>
      </c>
      <c r="D253" s="368" t="s">
        <v>144</v>
      </c>
      <c r="E253" s="369" t="s">
        <v>490</v>
      </c>
      <c r="F253" s="370" t="s">
        <v>491</v>
      </c>
      <c r="G253" s="371" t="s">
        <v>147</v>
      </c>
      <c r="H253" s="372">
        <v>19</v>
      </c>
      <c r="I253" s="151"/>
      <c r="J253" s="373">
        <f>ROUND(I253*H253,2)</f>
        <v>0</v>
      </c>
      <c r="K253" s="370" t="s">
        <v>148</v>
      </c>
      <c r="L253" s="252"/>
      <c r="M253" s="374" t="s">
        <v>1</v>
      </c>
      <c r="N253" s="375" t="s">
        <v>44</v>
      </c>
      <c r="O253" s="376">
        <v>0.84</v>
      </c>
      <c r="P253" s="376">
        <f>O253*H253</f>
        <v>15.959999999999999</v>
      </c>
      <c r="Q253" s="376">
        <v>1.3999999999999999E-4</v>
      </c>
      <c r="R253" s="376">
        <f>Q253*H253</f>
        <v>2.6599999999999996E-3</v>
      </c>
      <c r="S253" s="376">
        <v>0</v>
      </c>
      <c r="T253" s="377">
        <f>S253*H253</f>
        <v>0</v>
      </c>
      <c r="U253" s="251"/>
      <c r="V253" s="251"/>
      <c r="W253" s="251"/>
      <c r="X253" s="251"/>
      <c r="Y253" s="251"/>
      <c r="Z253" s="251"/>
      <c r="AA253" s="251"/>
      <c r="AB253" s="251"/>
      <c r="AC253" s="251"/>
      <c r="AD253" s="251"/>
      <c r="AE253" s="251"/>
      <c r="AR253" s="379" t="s">
        <v>149</v>
      </c>
      <c r="AT253" s="379" t="s">
        <v>144</v>
      </c>
      <c r="AU253" s="379" t="s">
        <v>88</v>
      </c>
      <c r="AY253" s="240" t="s">
        <v>141</v>
      </c>
      <c r="BE253" s="339">
        <f>IF(N253="základní",J253,0)</f>
        <v>0</v>
      </c>
      <c r="BF253" s="339">
        <f>IF(N253="snížená",J253,0)</f>
        <v>0</v>
      </c>
      <c r="BG253" s="339">
        <f>IF(N253="zákl. přenesená",J253,0)</f>
        <v>0</v>
      </c>
      <c r="BH253" s="339">
        <f>IF(N253="sníž. přenesená",J253,0)</f>
        <v>0</v>
      </c>
      <c r="BI253" s="339">
        <f>IF(N253="nulová",J253,0)</f>
        <v>0</v>
      </c>
      <c r="BJ253" s="240" t="s">
        <v>86</v>
      </c>
      <c r="BK253" s="339">
        <f>ROUND(I253*H253,2)</f>
        <v>0</v>
      </c>
      <c r="BL253" s="240" t="s">
        <v>149</v>
      </c>
      <c r="BM253" s="379" t="s">
        <v>492</v>
      </c>
    </row>
    <row r="254" spans="1:65" s="466" customFormat="1" ht="11.25">
      <c r="B254" s="467"/>
      <c r="D254" s="382" t="s">
        <v>156</v>
      </c>
      <c r="E254" s="468" t="s">
        <v>1</v>
      </c>
      <c r="F254" s="469" t="s">
        <v>168</v>
      </c>
      <c r="H254" s="468" t="s">
        <v>1</v>
      </c>
      <c r="I254" s="496"/>
      <c r="L254" s="467"/>
      <c r="M254" s="470"/>
      <c r="N254" s="471"/>
      <c r="O254" s="471"/>
      <c r="P254" s="471"/>
      <c r="Q254" s="471"/>
      <c r="R254" s="471"/>
      <c r="S254" s="471"/>
      <c r="T254" s="472"/>
      <c r="AT254" s="468" t="s">
        <v>156</v>
      </c>
      <c r="AU254" s="468" t="s">
        <v>88</v>
      </c>
      <c r="AV254" s="466" t="s">
        <v>86</v>
      </c>
      <c r="AW254" s="466" t="s">
        <v>34</v>
      </c>
      <c r="AX254" s="466" t="s">
        <v>79</v>
      </c>
      <c r="AY254" s="468" t="s">
        <v>141</v>
      </c>
    </row>
    <row r="255" spans="1:65" s="380" customFormat="1" ht="11.25">
      <c r="B255" s="381"/>
      <c r="D255" s="382" t="s">
        <v>156</v>
      </c>
      <c r="E255" s="383" t="s">
        <v>1</v>
      </c>
      <c r="F255" s="384" t="s">
        <v>336</v>
      </c>
      <c r="H255" s="385">
        <v>20</v>
      </c>
      <c r="I255" s="386"/>
      <c r="L255" s="381"/>
      <c r="M255" s="387"/>
      <c r="N255" s="388"/>
      <c r="O255" s="388"/>
      <c r="P255" s="388"/>
      <c r="Q255" s="388"/>
      <c r="R255" s="388"/>
      <c r="S255" s="388"/>
      <c r="T255" s="389"/>
      <c r="AT255" s="383" t="s">
        <v>156</v>
      </c>
      <c r="AU255" s="383" t="s">
        <v>88</v>
      </c>
      <c r="AV255" s="380" t="s">
        <v>88</v>
      </c>
      <c r="AW255" s="380" t="s">
        <v>34</v>
      </c>
      <c r="AX255" s="380" t="s">
        <v>79</v>
      </c>
      <c r="AY255" s="383" t="s">
        <v>141</v>
      </c>
    </row>
    <row r="256" spans="1:65" s="380" customFormat="1" ht="11.25">
      <c r="B256" s="381"/>
      <c r="D256" s="382" t="s">
        <v>156</v>
      </c>
      <c r="E256" s="383" t="s">
        <v>1</v>
      </c>
      <c r="F256" s="384" t="s">
        <v>493</v>
      </c>
      <c r="H256" s="385">
        <v>-1</v>
      </c>
      <c r="I256" s="386"/>
      <c r="L256" s="381"/>
      <c r="M256" s="387"/>
      <c r="N256" s="388"/>
      <c r="O256" s="388"/>
      <c r="P256" s="388"/>
      <c r="Q256" s="388"/>
      <c r="R256" s="388"/>
      <c r="S256" s="388"/>
      <c r="T256" s="389"/>
      <c r="AT256" s="383" t="s">
        <v>156</v>
      </c>
      <c r="AU256" s="383" t="s">
        <v>88</v>
      </c>
      <c r="AV256" s="380" t="s">
        <v>88</v>
      </c>
      <c r="AW256" s="380" t="s">
        <v>34</v>
      </c>
      <c r="AX256" s="380" t="s">
        <v>79</v>
      </c>
      <c r="AY256" s="383" t="s">
        <v>141</v>
      </c>
    </row>
    <row r="257" spans="1:65" s="473" customFormat="1" ht="11.25">
      <c r="B257" s="474"/>
      <c r="D257" s="382" t="s">
        <v>156</v>
      </c>
      <c r="E257" s="475" t="s">
        <v>1</v>
      </c>
      <c r="F257" s="476" t="s">
        <v>172</v>
      </c>
      <c r="H257" s="477">
        <v>19</v>
      </c>
      <c r="I257" s="497"/>
      <c r="L257" s="474"/>
      <c r="M257" s="478"/>
      <c r="N257" s="479"/>
      <c r="O257" s="479"/>
      <c r="P257" s="479"/>
      <c r="Q257" s="479"/>
      <c r="R257" s="479"/>
      <c r="S257" s="479"/>
      <c r="T257" s="480"/>
      <c r="AT257" s="475" t="s">
        <v>156</v>
      </c>
      <c r="AU257" s="475" t="s">
        <v>88</v>
      </c>
      <c r="AV257" s="473" t="s">
        <v>149</v>
      </c>
      <c r="AW257" s="473" t="s">
        <v>34</v>
      </c>
      <c r="AX257" s="473" t="s">
        <v>86</v>
      </c>
      <c r="AY257" s="475" t="s">
        <v>141</v>
      </c>
    </row>
    <row r="258" spans="1:65" s="378" customFormat="1" ht="24.2" customHeight="1">
      <c r="A258" s="251"/>
      <c r="B258" s="252"/>
      <c r="C258" s="481" t="s">
        <v>494</v>
      </c>
      <c r="D258" s="481" t="s">
        <v>158</v>
      </c>
      <c r="E258" s="482" t="s">
        <v>495</v>
      </c>
      <c r="F258" s="483" t="s">
        <v>496</v>
      </c>
      <c r="G258" s="484" t="s">
        <v>147</v>
      </c>
      <c r="H258" s="485">
        <v>18.067</v>
      </c>
      <c r="I258" s="177"/>
      <c r="J258" s="486">
        <f>ROUND(I258*H258,2)</f>
        <v>0</v>
      </c>
      <c r="K258" s="483" t="s">
        <v>148</v>
      </c>
      <c r="L258" s="487"/>
      <c r="M258" s="488" t="s">
        <v>1</v>
      </c>
      <c r="N258" s="489" t="s">
        <v>44</v>
      </c>
      <c r="O258" s="376">
        <v>0</v>
      </c>
      <c r="P258" s="376">
        <f>O258*H258</f>
        <v>0</v>
      </c>
      <c r="Q258" s="376">
        <v>0.23</v>
      </c>
      <c r="R258" s="376">
        <f>Q258*H258</f>
        <v>4.1554099999999998</v>
      </c>
      <c r="S258" s="376">
        <v>0</v>
      </c>
      <c r="T258" s="377">
        <f>S258*H258</f>
        <v>0</v>
      </c>
      <c r="U258" s="251"/>
      <c r="V258" s="251"/>
      <c r="W258" s="251"/>
      <c r="X258" s="251"/>
      <c r="Y258" s="251"/>
      <c r="Z258" s="251"/>
      <c r="AA258" s="251"/>
      <c r="AB258" s="251"/>
      <c r="AC258" s="251"/>
      <c r="AD258" s="251"/>
      <c r="AE258" s="251"/>
      <c r="AR258" s="379" t="s">
        <v>161</v>
      </c>
      <c r="AT258" s="379" t="s">
        <v>158</v>
      </c>
      <c r="AU258" s="379" t="s">
        <v>88</v>
      </c>
      <c r="AY258" s="240" t="s">
        <v>141</v>
      </c>
      <c r="BE258" s="339">
        <f>IF(N258="základní",J258,0)</f>
        <v>0</v>
      </c>
      <c r="BF258" s="339">
        <f>IF(N258="snížená",J258,0)</f>
        <v>0</v>
      </c>
      <c r="BG258" s="339">
        <f>IF(N258="zákl. přenesená",J258,0)</f>
        <v>0</v>
      </c>
      <c r="BH258" s="339">
        <f>IF(N258="sníž. přenesená",J258,0)</f>
        <v>0</v>
      </c>
      <c r="BI258" s="339">
        <f>IF(N258="nulová",J258,0)</f>
        <v>0</v>
      </c>
      <c r="BJ258" s="240" t="s">
        <v>86</v>
      </c>
      <c r="BK258" s="339">
        <f>ROUND(I258*H258,2)</f>
        <v>0</v>
      </c>
      <c r="BL258" s="240" t="s">
        <v>149</v>
      </c>
      <c r="BM258" s="379" t="s">
        <v>497</v>
      </c>
    </row>
    <row r="259" spans="1:65" s="380" customFormat="1" ht="11.25">
      <c r="B259" s="381"/>
      <c r="D259" s="382" t="s">
        <v>156</v>
      </c>
      <c r="E259" s="383" t="s">
        <v>1</v>
      </c>
      <c r="F259" s="384" t="s">
        <v>336</v>
      </c>
      <c r="H259" s="385">
        <v>20</v>
      </c>
      <c r="I259" s="386"/>
      <c r="L259" s="381"/>
      <c r="M259" s="387"/>
      <c r="N259" s="388"/>
      <c r="O259" s="388"/>
      <c r="P259" s="388"/>
      <c r="Q259" s="388"/>
      <c r="R259" s="388"/>
      <c r="S259" s="388"/>
      <c r="T259" s="389"/>
      <c r="AT259" s="383" t="s">
        <v>156</v>
      </c>
      <c r="AU259" s="383" t="s">
        <v>88</v>
      </c>
      <c r="AV259" s="380" t="s">
        <v>88</v>
      </c>
      <c r="AW259" s="380" t="s">
        <v>34</v>
      </c>
      <c r="AX259" s="380" t="s">
        <v>79</v>
      </c>
      <c r="AY259" s="383" t="s">
        <v>141</v>
      </c>
    </row>
    <row r="260" spans="1:65" s="380" customFormat="1" ht="11.25">
      <c r="B260" s="381"/>
      <c r="D260" s="382" t="s">
        <v>156</v>
      </c>
      <c r="E260" s="383" t="s">
        <v>1</v>
      </c>
      <c r="F260" s="384" t="s">
        <v>493</v>
      </c>
      <c r="H260" s="385">
        <v>-1</v>
      </c>
      <c r="I260" s="386"/>
      <c r="L260" s="381"/>
      <c r="M260" s="387"/>
      <c r="N260" s="388"/>
      <c r="O260" s="388"/>
      <c r="P260" s="388"/>
      <c r="Q260" s="388"/>
      <c r="R260" s="388"/>
      <c r="S260" s="388"/>
      <c r="T260" s="389"/>
      <c r="AT260" s="383" t="s">
        <v>156</v>
      </c>
      <c r="AU260" s="383" t="s">
        <v>88</v>
      </c>
      <c r="AV260" s="380" t="s">
        <v>88</v>
      </c>
      <c r="AW260" s="380" t="s">
        <v>34</v>
      </c>
      <c r="AX260" s="380" t="s">
        <v>79</v>
      </c>
      <c r="AY260" s="383" t="s">
        <v>141</v>
      </c>
    </row>
    <row r="261" spans="1:65" s="380" customFormat="1" ht="11.25">
      <c r="B261" s="381"/>
      <c r="D261" s="382" t="s">
        <v>156</v>
      </c>
      <c r="E261" s="383" t="s">
        <v>1</v>
      </c>
      <c r="F261" s="384" t="s">
        <v>498</v>
      </c>
      <c r="H261" s="385">
        <v>-1.2</v>
      </c>
      <c r="I261" s="386"/>
      <c r="L261" s="381"/>
      <c r="M261" s="387"/>
      <c r="N261" s="388"/>
      <c r="O261" s="388"/>
      <c r="P261" s="388"/>
      <c r="Q261" s="388"/>
      <c r="R261" s="388"/>
      <c r="S261" s="388"/>
      <c r="T261" s="389"/>
      <c r="AT261" s="383" t="s">
        <v>156</v>
      </c>
      <c r="AU261" s="383" t="s">
        <v>88</v>
      </c>
      <c r="AV261" s="380" t="s">
        <v>88</v>
      </c>
      <c r="AW261" s="380" t="s">
        <v>34</v>
      </c>
      <c r="AX261" s="380" t="s">
        <v>79</v>
      </c>
      <c r="AY261" s="383" t="s">
        <v>141</v>
      </c>
    </row>
    <row r="262" spans="1:65" s="473" customFormat="1" ht="11.25">
      <c r="B262" s="474"/>
      <c r="D262" s="382" t="s">
        <v>156</v>
      </c>
      <c r="E262" s="475" t="s">
        <v>1</v>
      </c>
      <c r="F262" s="476" t="s">
        <v>172</v>
      </c>
      <c r="H262" s="477">
        <v>17.8</v>
      </c>
      <c r="I262" s="497"/>
      <c r="L262" s="474"/>
      <c r="M262" s="478"/>
      <c r="N262" s="479"/>
      <c r="O262" s="479"/>
      <c r="P262" s="479"/>
      <c r="Q262" s="479"/>
      <c r="R262" s="479"/>
      <c r="S262" s="479"/>
      <c r="T262" s="480"/>
      <c r="AT262" s="475" t="s">
        <v>156</v>
      </c>
      <c r="AU262" s="475" t="s">
        <v>88</v>
      </c>
      <c r="AV262" s="473" t="s">
        <v>149</v>
      </c>
      <c r="AW262" s="473" t="s">
        <v>34</v>
      </c>
      <c r="AX262" s="473" t="s">
        <v>86</v>
      </c>
      <c r="AY262" s="475" t="s">
        <v>141</v>
      </c>
    </row>
    <row r="263" spans="1:65" s="380" customFormat="1" ht="11.25">
      <c r="B263" s="381"/>
      <c r="D263" s="382" t="s">
        <v>156</v>
      </c>
      <c r="F263" s="384" t="s">
        <v>499</v>
      </c>
      <c r="H263" s="385">
        <v>18.067</v>
      </c>
      <c r="I263" s="386"/>
      <c r="L263" s="381"/>
      <c r="M263" s="387"/>
      <c r="N263" s="388"/>
      <c r="O263" s="388"/>
      <c r="P263" s="388"/>
      <c r="Q263" s="388"/>
      <c r="R263" s="388"/>
      <c r="S263" s="388"/>
      <c r="T263" s="389"/>
      <c r="AT263" s="383" t="s">
        <v>156</v>
      </c>
      <c r="AU263" s="383" t="s">
        <v>88</v>
      </c>
      <c r="AV263" s="380" t="s">
        <v>88</v>
      </c>
      <c r="AW263" s="380" t="s">
        <v>3</v>
      </c>
      <c r="AX263" s="380" t="s">
        <v>86</v>
      </c>
      <c r="AY263" s="383" t="s">
        <v>141</v>
      </c>
    </row>
    <row r="264" spans="1:65" s="378" customFormat="1" ht="62.65" customHeight="1">
      <c r="A264" s="251"/>
      <c r="B264" s="252"/>
      <c r="C264" s="368" t="s">
        <v>500</v>
      </c>
      <c r="D264" s="368" t="s">
        <v>144</v>
      </c>
      <c r="E264" s="369" t="s">
        <v>501</v>
      </c>
      <c r="F264" s="370" t="s">
        <v>502</v>
      </c>
      <c r="G264" s="371" t="s">
        <v>154</v>
      </c>
      <c r="H264" s="372">
        <v>2</v>
      </c>
      <c r="I264" s="151"/>
      <c r="J264" s="373">
        <f>ROUND(I264*H264,2)</f>
        <v>0</v>
      </c>
      <c r="K264" s="370" t="s">
        <v>148</v>
      </c>
      <c r="L264" s="252"/>
      <c r="M264" s="374" t="s">
        <v>1</v>
      </c>
      <c r="N264" s="375" t="s">
        <v>44</v>
      </c>
      <c r="O264" s="376">
        <v>7.6999999999999999E-2</v>
      </c>
      <c r="P264" s="376">
        <f>O264*H264</f>
        <v>0.154</v>
      </c>
      <c r="Q264" s="376">
        <v>2.3999999999999998E-3</v>
      </c>
      <c r="R264" s="376">
        <f>Q264*H264</f>
        <v>4.7999999999999996E-3</v>
      </c>
      <c r="S264" s="376">
        <v>0</v>
      </c>
      <c r="T264" s="377">
        <f>S264*H264</f>
        <v>0</v>
      </c>
      <c r="U264" s="251"/>
      <c r="V264" s="251"/>
      <c r="W264" s="251"/>
      <c r="X264" s="251"/>
      <c r="Y264" s="251"/>
      <c r="Z264" s="251"/>
      <c r="AA264" s="251"/>
      <c r="AB264" s="251"/>
      <c r="AC264" s="251"/>
      <c r="AD264" s="251"/>
      <c r="AE264" s="251"/>
      <c r="AR264" s="379" t="s">
        <v>149</v>
      </c>
      <c r="AT264" s="379" t="s">
        <v>144</v>
      </c>
      <c r="AU264" s="379" t="s">
        <v>88</v>
      </c>
      <c r="AY264" s="240" t="s">
        <v>141</v>
      </c>
      <c r="BE264" s="339">
        <f>IF(N264="základní",J264,0)</f>
        <v>0</v>
      </c>
      <c r="BF264" s="339">
        <f>IF(N264="snížená",J264,0)</f>
        <v>0</v>
      </c>
      <c r="BG264" s="339">
        <f>IF(N264="zákl. přenesená",J264,0)</f>
        <v>0</v>
      </c>
      <c r="BH264" s="339">
        <f>IF(N264="sníž. přenesená",J264,0)</f>
        <v>0</v>
      </c>
      <c r="BI264" s="339">
        <f>IF(N264="nulová",J264,0)</f>
        <v>0</v>
      </c>
      <c r="BJ264" s="240" t="s">
        <v>86</v>
      </c>
      <c r="BK264" s="339">
        <f>ROUND(I264*H264,2)</f>
        <v>0</v>
      </c>
      <c r="BL264" s="240" t="s">
        <v>149</v>
      </c>
      <c r="BM264" s="379" t="s">
        <v>503</v>
      </c>
    </row>
    <row r="265" spans="1:65" s="378" customFormat="1" ht="37.9" customHeight="1">
      <c r="A265" s="251"/>
      <c r="B265" s="252"/>
      <c r="C265" s="368" t="s">
        <v>504</v>
      </c>
      <c r="D265" s="368" t="s">
        <v>144</v>
      </c>
      <c r="E265" s="369" t="s">
        <v>505</v>
      </c>
      <c r="F265" s="370" t="s">
        <v>506</v>
      </c>
      <c r="G265" s="371" t="s">
        <v>154</v>
      </c>
      <c r="H265" s="372">
        <v>5</v>
      </c>
      <c r="I265" s="151"/>
      <c r="J265" s="373">
        <f>ROUND(I265*H265,2)</f>
        <v>0</v>
      </c>
      <c r="K265" s="370" t="s">
        <v>148</v>
      </c>
      <c r="L265" s="252"/>
      <c r="M265" s="374" t="s">
        <v>1</v>
      </c>
      <c r="N265" s="375" t="s">
        <v>44</v>
      </c>
      <c r="O265" s="376">
        <v>0.53900000000000003</v>
      </c>
      <c r="P265" s="376">
        <f>O265*H265</f>
        <v>2.6950000000000003</v>
      </c>
      <c r="Q265" s="376">
        <v>6.9999999999999994E-5</v>
      </c>
      <c r="R265" s="376">
        <f>Q265*H265</f>
        <v>3.4999999999999994E-4</v>
      </c>
      <c r="S265" s="376">
        <v>0</v>
      </c>
      <c r="T265" s="377">
        <f>S265*H265</f>
        <v>0</v>
      </c>
      <c r="U265" s="251"/>
      <c r="V265" s="251"/>
      <c r="W265" s="251"/>
      <c r="X265" s="251"/>
      <c r="Y265" s="251"/>
      <c r="Z265" s="251"/>
      <c r="AA265" s="251"/>
      <c r="AB265" s="251"/>
      <c r="AC265" s="251"/>
      <c r="AD265" s="251"/>
      <c r="AE265" s="251"/>
      <c r="AR265" s="379" t="s">
        <v>149</v>
      </c>
      <c r="AT265" s="379" t="s">
        <v>144</v>
      </c>
      <c r="AU265" s="379" t="s">
        <v>88</v>
      </c>
      <c r="AY265" s="240" t="s">
        <v>141</v>
      </c>
      <c r="BE265" s="339">
        <f>IF(N265="základní",J265,0)</f>
        <v>0</v>
      </c>
      <c r="BF265" s="339">
        <f>IF(N265="snížená",J265,0)</f>
        <v>0</v>
      </c>
      <c r="BG265" s="339">
        <f>IF(N265="zákl. přenesená",J265,0)</f>
        <v>0</v>
      </c>
      <c r="BH265" s="339">
        <f>IF(N265="sníž. přenesená",J265,0)</f>
        <v>0</v>
      </c>
      <c r="BI265" s="339">
        <f>IF(N265="nulová",J265,0)</f>
        <v>0</v>
      </c>
      <c r="BJ265" s="240" t="s">
        <v>86</v>
      </c>
      <c r="BK265" s="339">
        <f>ROUND(I265*H265,2)</f>
        <v>0</v>
      </c>
      <c r="BL265" s="240" t="s">
        <v>149</v>
      </c>
      <c r="BM265" s="379" t="s">
        <v>507</v>
      </c>
    </row>
    <row r="266" spans="1:65" s="380" customFormat="1" ht="11.25">
      <c r="B266" s="381"/>
      <c r="D266" s="382" t="s">
        <v>156</v>
      </c>
      <c r="E266" s="383" t="s">
        <v>1</v>
      </c>
      <c r="F266" s="384" t="s">
        <v>508</v>
      </c>
      <c r="H266" s="385">
        <v>5</v>
      </c>
      <c r="I266" s="386"/>
      <c r="L266" s="381"/>
      <c r="M266" s="387"/>
      <c r="N266" s="388"/>
      <c r="O266" s="388"/>
      <c r="P266" s="388"/>
      <c r="Q266" s="388"/>
      <c r="R266" s="388"/>
      <c r="S266" s="388"/>
      <c r="T266" s="389"/>
      <c r="AT266" s="383" t="s">
        <v>156</v>
      </c>
      <c r="AU266" s="383" t="s">
        <v>88</v>
      </c>
      <c r="AV266" s="380" t="s">
        <v>88</v>
      </c>
      <c r="AW266" s="380" t="s">
        <v>34</v>
      </c>
      <c r="AX266" s="380" t="s">
        <v>86</v>
      </c>
      <c r="AY266" s="383" t="s">
        <v>141</v>
      </c>
    </row>
    <row r="267" spans="1:65" s="378" customFormat="1" ht="24.2" customHeight="1">
      <c r="A267" s="251"/>
      <c r="B267" s="252"/>
      <c r="C267" s="481" t="s">
        <v>509</v>
      </c>
      <c r="D267" s="481" t="s">
        <v>158</v>
      </c>
      <c r="E267" s="482" t="s">
        <v>510</v>
      </c>
      <c r="F267" s="483" t="s">
        <v>511</v>
      </c>
      <c r="G267" s="484" t="s">
        <v>154</v>
      </c>
      <c r="H267" s="485">
        <v>1</v>
      </c>
      <c r="I267" s="177"/>
      <c r="J267" s="486">
        <f>ROUND(I267*H267,2)</f>
        <v>0</v>
      </c>
      <c r="K267" s="483" t="s">
        <v>148</v>
      </c>
      <c r="L267" s="487"/>
      <c r="M267" s="488" t="s">
        <v>1</v>
      </c>
      <c r="N267" s="489" t="s">
        <v>44</v>
      </c>
      <c r="O267" s="376">
        <v>0</v>
      </c>
      <c r="P267" s="376">
        <f>O267*H267</f>
        <v>0</v>
      </c>
      <c r="Q267" s="376">
        <v>0.01</v>
      </c>
      <c r="R267" s="376">
        <f>Q267*H267</f>
        <v>0.01</v>
      </c>
      <c r="S267" s="376">
        <v>0</v>
      </c>
      <c r="T267" s="377">
        <f>S267*H267</f>
        <v>0</v>
      </c>
      <c r="U267" s="251"/>
      <c r="V267" s="251"/>
      <c r="W267" s="251"/>
      <c r="X267" s="251"/>
      <c r="Y267" s="251"/>
      <c r="Z267" s="251"/>
      <c r="AA267" s="251"/>
      <c r="AB267" s="251"/>
      <c r="AC267" s="251"/>
      <c r="AD267" s="251"/>
      <c r="AE267" s="251"/>
      <c r="AR267" s="379" t="s">
        <v>161</v>
      </c>
      <c r="AT267" s="379" t="s">
        <v>158</v>
      </c>
      <c r="AU267" s="379" t="s">
        <v>88</v>
      </c>
      <c r="AY267" s="240" t="s">
        <v>141</v>
      </c>
      <c r="BE267" s="339">
        <f>IF(N267="základní",J267,0)</f>
        <v>0</v>
      </c>
      <c r="BF267" s="339">
        <f>IF(N267="snížená",J267,0)</f>
        <v>0</v>
      </c>
      <c r="BG267" s="339">
        <f>IF(N267="zákl. přenesená",J267,0)</f>
        <v>0</v>
      </c>
      <c r="BH267" s="339">
        <f>IF(N267="sníž. přenesená",J267,0)</f>
        <v>0</v>
      </c>
      <c r="BI267" s="339">
        <f>IF(N267="nulová",J267,0)</f>
        <v>0</v>
      </c>
      <c r="BJ267" s="240" t="s">
        <v>86</v>
      </c>
      <c r="BK267" s="339">
        <f>ROUND(I267*H267,2)</f>
        <v>0</v>
      </c>
      <c r="BL267" s="240" t="s">
        <v>149</v>
      </c>
      <c r="BM267" s="379" t="s">
        <v>512</v>
      </c>
    </row>
    <row r="268" spans="1:65" s="378" customFormat="1" ht="24.2" customHeight="1">
      <c r="A268" s="251"/>
      <c r="B268" s="252"/>
      <c r="C268" s="481" t="s">
        <v>513</v>
      </c>
      <c r="D268" s="481" t="s">
        <v>158</v>
      </c>
      <c r="E268" s="482" t="s">
        <v>514</v>
      </c>
      <c r="F268" s="483" t="s">
        <v>515</v>
      </c>
      <c r="G268" s="484" t="s">
        <v>154</v>
      </c>
      <c r="H268" s="485">
        <v>1</v>
      </c>
      <c r="I268" s="177"/>
      <c r="J268" s="486">
        <f>ROUND(I268*H268,2)</f>
        <v>0</v>
      </c>
      <c r="K268" s="483" t="s">
        <v>148</v>
      </c>
      <c r="L268" s="487"/>
      <c r="M268" s="488" t="s">
        <v>1</v>
      </c>
      <c r="N268" s="489" t="s">
        <v>44</v>
      </c>
      <c r="O268" s="376">
        <v>0</v>
      </c>
      <c r="P268" s="376">
        <f>O268*H268</f>
        <v>0</v>
      </c>
      <c r="Q268" s="376">
        <v>0.01</v>
      </c>
      <c r="R268" s="376">
        <f>Q268*H268</f>
        <v>0.01</v>
      </c>
      <c r="S268" s="376">
        <v>0</v>
      </c>
      <c r="T268" s="377">
        <f>S268*H268</f>
        <v>0</v>
      </c>
      <c r="U268" s="251"/>
      <c r="V268" s="251"/>
      <c r="W268" s="251"/>
      <c r="X268" s="251"/>
      <c r="Y268" s="251"/>
      <c r="Z268" s="251"/>
      <c r="AA268" s="251"/>
      <c r="AB268" s="251"/>
      <c r="AC268" s="251"/>
      <c r="AD268" s="251"/>
      <c r="AE268" s="251"/>
      <c r="AR268" s="379" t="s">
        <v>161</v>
      </c>
      <c r="AT268" s="379" t="s">
        <v>158</v>
      </c>
      <c r="AU268" s="379" t="s">
        <v>88</v>
      </c>
      <c r="AY268" s="240" t="s">
        <v>141</v>
      </c>
      <c r="BE268" s="339">
        <f>IF(N268="základní",J268,0)</f>
        <v>0</v>
      </c>
      <c r="BF268" s="339">
        <f>IF(N268="snížená",J268,0)</f>
        <v>0</v>
      </c>
      <c r="BG268" s="339">
        <f>IF(N268="zákl. přenesená",J268,0)</f>
        <v>0</v>
      </c>
      <c r="BH268" s="339">
        <f>IF(N268="sníž. přenesená",J268,0)</f>
        <v>0</v>
      </c>
      <c r="BI268" s="339">
        <f>IF(N268="nulová",J268,0)</f>
        <v>0</v>
      </c>
      <c r="BJ268" s="240" t="s">
        <v>86</v>
      </c>
      <c r="BK268" s="339">
        <f>ROUND(I268*H268,2)</f>
        <v>0</v>
      </c>
      <c r="BL268" s="240" t="s">
        <v>149</v>
      </c>
      <c r="BM268" s="379" t="s">
        <v>516</v>
      </c>
    </row>
    <row r="269" spans="1:65" s="378" customFormat="1" ht="24.2" customHeight="1">
      <c r="A269" s="251"/>
      <c r="B269" s="252"/>
      <c r="C269" s="481" t="s">
        <v>517</v>
      </c>
      <c r="D269" s="481" t="s">
        <v>158</v>
      </c>
      <c r="E269" s="482" t="s">
        <v>518</v>
      </c>
      <c r="F269" s="483" t="s">
        <v>519</v>
      </c>
      <c r="G269" s="484" t="s">
        <v>154</v>
      </c>
      <c r="H269" s="485">
        <v>3</v>
      </c>
      <c r="I269" s="177"/>
      <c r="J269" s="486">
        <f>ROUND(I269*H269,2)</f>
        <v>0</v>
      </c>
      <c r="K269" s="483" t="s">
        <v>148</v>
      </c>
      <c r="L269" s="487"/>
      <c r="M269" s="488" t="s">
        <v>1</v>
      </c>
      <c r="N269" s="489" t="s">
        <v>44</v>
      </c>
      <c r="O269" s="376">
        <v>0</v>
      </c>
      <c r="P269" s="376">
        <f>O269*H269</f>
        <v>0</v>
      </c>
      <c r="Q269" s="376">
        <v>3.0000000000000001E-3</v>
      </c>
      <c r="R269" s="376">
        <f>Q269*H269</f>
        <v>9.0000000000000011E-3</v>
      </c>
      <c r="S269" s="376">
        <v>0</v>
      </c>
      <c r="T269" s="377">
        <f>S269*H269</f>
        <v>0</v>
      </c>
      <c r="U269" s="251"/>
      <c r="V269" s="251"/>
      <c r="W269" s="251"/>
      <c r="X269" s="251"/>
      <c r="Y269" s="251"/>
      <c r="Z269" s="251"/>
      <c r="AA269" s="251"/>
      <c r="AB269" s="251"/>
      <c r="AC269" s="251"/>
      <c r="AD269" s="251"/>
      <c r="AE269" s="251"/>
      <c r="AR269" s="379" t="s">
        <v>161</v>
      </c>
      <c r="AT269" s="379" t="s">
        <v>158</v>
      </c>
      <c r="AU269" s="379" t="s">
        <v>88</v>
      </c>
      <c r="AY269" s="240" t="s">
        <v>141</v>
      </c>
      <c r="BE269" s="339">
        <f>IF(N269="základní",J269,0)</f>
        <v>0</v>
      </c>
      <c r="BF269" s="339">
        <f>IF(N269="snížená",J269,0)</f>
        <v>0</v>
      </c>
      <c r="BG269" s="339">
        <f>IF(N269="zákl. přenesená",J269,0)</f>
        <v>0</v>
      </c>
      <c r="BH269" s="339">
        <f>IF(N269="sníž. přenesená",J269,0)</f>
        <v>0</v>
      </c>
      <c r="BI269" s="339">
        <f>IF(N269="nulová",J269,0)</f>
        <v>0</v>
      </c>
      <c r="BJ269" s="240" t="s">
        <v>86</v>
      </c>
      <c r="BK269" s="339">
        <f>ROUND(I269*H269,2)</f>
        <v>0</v>
      </c>
      <c r="BL269" s="240" t="s">
        <v>149</v>
      </c>
      <c r="BM269" s="379" t="s">
        <v>520</v>
      </c>
    </row>
    <row r="270" spans="1:65" s="378" customFormat="1" ht="37.9" customHeight="1">
      <c r="A270" s="251"/>
      <c r="B270" s="252"/>
      <c r="C270" s="368" t="s">
        <v>521</v>
      </c>
      <c r="D270" s="368" t="s">
        <v>144</v>
      </c>
      <c r="E270" s="369" t="s">
        <v>522</v>
      </c>
      <c r="F270" s="370" t="s">
        <v>523</v>
      </c>
      <c r="G270" s="371" t="s">
        <v>154</v>
      </c>
      <c r="H270" s="372">
        <v>2</v>
      </c>
      <c r="I270" s="151"/>
      <c r="J270" s="373">
        <f>ROUND(I270*H270,2)</f>
        <v>0</v>
      </c>
      <c r="K270" s="370" t="s">
        <v>148</v>
      </c>
      <c r="L270" s="252"/>
      <c r="M270" s="374" t="s">
        <v>1</v>
      </c>
      <c r="N270" s="375" t="s">
        <v>44</v>
      </c>
      <c r="O270" s="376">
        <v>1.375</v>
      </c>
      <c r="P270" s="376">
        <f>O270*H270</f>
        <v>2.75</v>
      </c>
      <c r="Q270" s="376">
        <v>1.2E-4</v>
      </c>
      <c r="R270" s="376">
        <f>Q270*H270</f>
        <v>2.4000000000000001E-4</v>
      </c>
      <c r="S270" s="376">
        <v>0</v>
      </c>
      <c r="T270" s="377">
        <f>S270*H270</f>
        <v>0</v>
      </c>
      <c r="U270" s="251"/>
      <c r="V270" s="251"/>
      <c r="W270" s="251"/>
      <c r="X270" s="251"/>
      <c r="Y270" s="251"/>
      <c r="Z270" s="251"/>
      <c r="AA270" s="251"/>
      <c r="AB270" s="251"/>
      <c r="AC270" s="251"/>
      <c r="AD270" s="251"/>
      <c r="AE270" s="251"/>
      <c r="AR270" s="379" t="s">
        <v>149</v>
      </c>
      <c r="AT270" s="379" t="s">
        <v>144</v>
      </c>
      <c r="AU270" s="379" t="s">
        <v>88</v>
      </c>
      <c r="AY270" s="240" t="s">
        <v>141</v>
      </c>
      <c r="BE270" s="339">
        <f>IF(N270="základní",J270,0)</f>
        <v>0</v>
      </c>
      <c r="BF270" s="339">
        <f>IF(N270="snížená",J270,0)</f>
        <v>0</v>
      </c>
      <c r="BG270" s="339">
        <f>IF(N270="zákl. přenesená",J270,0)</f>
        <v>0</v>
      </c>
      <c r="BH270" s="339">
        <f>IF(N270="sníž. přenesená",J270,0)</f>
        <v>0</v>
      </c>
      <c r="BI270" s="339">
        <f>IF(N270="nulová",J270,0)</f>
        <v>0</v>
      </c>
      <c r="BJ270" s="240" t="s">
        <v>86</v>
      </c>
      <c r="BK270" s="339">
        <f>ROUND(I270*H270,2)</f>
        <v>0</v>
      </c>
      <c r="BL270" s="240" t="s">
        <v>149</v>
      </c>
      <c r="BM270" s="379" t="s">
        <v>524</v>
      </c>
    </row>
    <row r="271" spans="1:65" s="380" customFormat="1" ht="11.25">
      <c r="B271" s="381"/>
      <c r="D271" s="382" t="s">
        <v>156</v>
      </c>
      <c r="E271" s="383" t="s">
        <v>1</v>
      </c>
      <c r="F271" s="384" t="s">
        <v>433</v>
      </c>
      <c r="H271" s="385">
        <v>2</v>
      </c>
      <c r="I271" s="386"/>
      <c r="L271" s="381"/>
      <c r="M271" s="387"/>
      <c r="N271" s="388"/>
      <c r="O271" s="388"/>
      <c r="P271" s="388"/>
      <c r="Q271" s="388"/>
      <c r="R271" s="388"/>
      <c r="S271" s="388"/>
      <c r="T271" s="389"/>
      <c r="AT271" s="383" t="s">
        <v>156</v>
      </c>
      <c r="AU271" s="383" t="s">
        <v>88</v>
      </c>
      <c r="AV271" s="380" t="s">
        <v>88</v>
      </c>
      <c r="AW271" s="380" t="s">
        <v>34</v>
      </c>
      <c r="AX271" s="380" t="s">
        <v>86</v>
      </c>
      <c r="AY271" s="383" t="s">
        <v>141</v>
      </c>
    </row>
    <row r="272" spans="1:65" s="378" customFormat="1" ht="24.2" customHeight="1">
      <c r="A272" s="251"/>
      <c r="B272" s="252"/>
      <c r="C272" s="481" t="s">
        <v>525</v>
      </c>
      <c r="D272" s="481" t="s">
        <v>158</v>
      </c>
      <c r="E272" s="482" t="s">
        <v>526</v>
      </c>
      <c r="F272" s="483" t="s">
        <v>527</v>
      </c>
      <c r="G272" s="484" t="s">
        <v>154</v>
      </c>
      <c r="H272" s="485">
        <v>1</v>
      </c>
      <c r="I272" s="177"/>
      <c r="J272" s="486">
        <f>ROUND(I272*H272,2)</f>
        <v>0</v>
      </c>
      <c r="K272" s="483" t="s">
        <v>148</v>
      </c>
      <c r="L272" s="487"/>
      <c r="M272" s="488" t="s">
        <v>1</v>
      </c>
      <c r="N272" s="489" t="s">
        <v>44</v>
      </c>
      <c r="O272" s="376">
        <v>0</v>
      </c>
      <c r="P272" s="376">
        <f>O272*H272</f>
        <v>0</v>
      </c>
      <c r="Q272" s="376">
        <v>0.16300000000000001</v>
      </c>
      <c r="R272" s="376">
        <f>Q272*H272</f>
        <v>0.16300000000000001</v>
      </c>
      <c r="S272" s="376">
        <v>0</v>
      </c>
      <c r="T272" s="377">
        <f>S272*H272</f>
        <v>0</v>
      </c>
      <c r="U272" s="251"/>
      <c r="V272" s="251"/>
      <c r="W272" s="251"/>
      <c r="X272" s="251"/>
      <c r="Y272" s="251"/>
      <c r="Z272" s="251"/>
      <c r="AA272" s="251"/>
      <c r="AB272" s="251"/>
      <c r="AC272" s="251"/>
      <c r="AD272" s="251"/>
      <c r="AE272" s="251"/>
      <c r="AR272" s="379" t="s">
        <v>161</v>
      </c>
      <c r="AT272" s="379" t="s">
        <v>158</v>
      </c>
      <c r="AU272" s="379" t="s">
        <v>88</v>
      </c>
      <c r="AY272" s="240" t="s">
        <v>141</v>
      </c>
      <c r="BE272" s="339">
        <f>IF(N272="základní",J272,0)</f>
        <v>0</v>
      </c>
      <c r="BF272" s="339">
        <f>IF(N272="snížená",J272,0)</f>
        <v>0</v>
      </c>
      <c r="BG272" s="339">
        <f>IF(N272="zákl. přenesená",J272,0)</f>
        <v>0</v>
      </c>
      <c r="BH272" s="339">
        <f>IF(N272="sníž. přenesená",J272,0)</f>
        <v>0</v>
      </c>
      <c r="BI272" s="339">
        <f>IF(N272="nulová",J272,0)</f>
        <v>0</v>
      </c>
      <c r="BJ272" s="240" t="s">
        <v>86</v>
      </c>
      <c r="BK272" s="339">
        <f>ROUND(I272*H272,2)</f>
        <v>0</v>
      </c>
      <c r="BL272" s="240" t="s">
        <v>149</v>
      </c>
      <c r="BM272" s="379" t="s">
        <v>528</v>
      </c>
    </row>
    <row r="273" spans="1:65" s="378" customFormat="1" ht="24.2" customHeight="1">
      <c r="A273" s="251"/>
      <c r="B273" s="252"/>
      <c r="C273" s="481" t="s">
        <v>529</v>
      </c>
      <c r="D273" s="481" t="s">
        <v>158</v>
      </c>
      <c r="E273" s="482" t="s">
        <v>530</v>
      </c>
      <c r="F273" s="483" t="s">
        <v>531</v>
      </c>
      <c r="G273" s="484" t="s">
        <v>154</v>
      </c>
      <c r="H273" s="485">
        <v>1</v>
      </c>
      <c r="I273" s="177"/>
      <c r="J273" s="486">
        <f>ROUND(I273*H273,2)</f>
        <v>0</v>
      </c>
      <c r="K273" s="483" t="s">
        <v>148</v>
      </c>
      <c r="L273" s="487"/>
      <c r="M273" s="488" t="s">
        <v>1</v>
      </c>
      <c r="N273" s="489" t="s">
        <v>44</v>
      </c>
      <c r="O273" s="376">
        <v>0</v>
      </c>
      <c r="P273" s="376">
        <f>O273*H273</f>
        <v>0</v>
      </c>
      <c r="Q273" s="376">
        <v>0.20799999999999999</v>
      </c>
      <c r="R273" s="376">
        <f>Q273*H273</f>
        <v>0.20799999999999999</v>
      </c>
      <c r="S273" s="376">
        <v>0</v>
      </c>
      <c r="T273" s="377">
        <f>S273*H273</f>
        <v>0</v>
      </c>
      <c r="U273" s="251"/>
      <c r="V273" s="251"/>
      <c r="W273" s="251"/>
      <c r="X273" s="251"/>
      <c r="Y273" s="251"/>
      <c r="Z273" s="251"/>
      <c r="AA273" s="251"/>
      <c r="AB273" s="251"/>
      <c r="AC273" s="251"/>
      <c r="AD273" s="251"/>
      <c r="AE273" s="251"/>
      <c r="AR273" s="379" t="s">
        <v>161</v>
      </c>
      <c r="AT273" s="379" t="s">
        <v>158</v>
      </c>
      <c r="AU273" s="379" t="s">
        <v>88</v>
      </c>
      <c r="AY273" s="240" t="s">
        <v>141</v>
      </c>
      <c r="BE273" s="339">
        <f>IF(N273="základní",J273,0)</f>
        <v>0</v>
      </c>
      <c r="BF273" s="339">
        <f>IF(N273="snížená",J273,0)</f>
        <v>0</v>
      </c>
      <c r="BG273" s="339">
        <f>IF(N273="zákl. přenesená",J273,0)</f>
        <v>0</v>
      </c>
      <c r="BH273" s="339">
        <f>IF(N273="sníž. přenesená",J273,0)</f>
        <v>0</v>
      </c>
      <c r="BI273" s="339">
        <f>IF(N273="nulová",J273,0)</f>
        <v>0</v>
      </c>
      <c r="BJ273" s="240" t="s">
        <v>86</v>
      </c>
      <c r="BK273" s="339">
        <f>ROUND(I273*H273,2)</f>
        <v>0</v>
      </c>
      <c r="BL273" s="240" t="s">
        <v>149</v>
      </c>
      <c r="BM273" s="379" t="s">
        <v>532</v>
      </c>
    </row>
    <row r="274" spans="1:65" s="378" customFormat="1" ht="37.9" customHeight="1">
      <c r="A274" s="251"/>
      <c r="B274" s="252"/>
      <c r="C274" s="368" t="s">
        <v>533</v>
      </c>
      <c r="D274" s="368" t="s">
        <v>144</v>
      </c>
      <c r="E274" s="369" t="s">
        <v>534</v>
      </c>
      <c r="F274" s="370" t="s">
        <v>535</v>
      </c>
      <c r="G274" s="371" t="s">
        <v>154</v>
      </c>
      <c r="H274" s="372">
        <v>2</v>
      </c>
      <c r="I274" s="151"/>
      <c r="J274" s="373">
        <f>ROUND(I274*H274,2)</f>
        <v>0</v>
      </c>
      <c r="K274" s="370" t="s">
        <v>148</v>
      </c>
      <c r="L274" s="252"/>
      <c r="M274" s="374" t="s">
        <v>1</v>
      </c>
      <c r="N274" s="375" t="s">
        <v>44</v>
      </c>
      <c r="O274" s="376">
        <v>0.68300000000000005</v>
      </c>
      <c r="P274" s="376">
        <f>O274*H274</f>
        <v>1.3660000000000001</v>
      </c>
      <c r="Q274" s="376">
        <v>0</v>
      </c>
      <c r="R274" s="376">
        <f>Q274*H274</f>
        <v>0</v>
      </c>
      <c r="S274" s="376">
        <v>0</v>
      </c>
      <c r="T274" s="377">
        <f>S274*H274</f>
        <v>0</v>
      </c>
      <c r="U274" s="251"/>
      <c r="V274" s="251"/>
      <c r="W274" s="251"/>
      <c r="X274" s="251"/>
      <c r="Y274" s="251"/>
      <c r="Z274" s="251"/>
      <c r="AA274" s="251"/>
      <c r="AB274" s="251"/>
      <c r="AC274" s="251"/>
      <c r="AD274" s="251"/>
      <c r="AE274" s="251"/>
      <c r="AR274" s="379" t="s">
        <v>149</v>
      </c>
      <c r="AT274" s="379" t="s">
        <v>144</v>
      </c>
      <c r="AU274" s="379" t="s">
        <v>88</v>
      </c>
      <c r="AY274" s="240" t="s">
        <v>141</v>
      </c>
      <c r="BE274" s="339">
        <f>IF(N274="základní",J274,0)</f>
        <v>0</v>
      </c>
      <c r="BF274" s="339">
        <f>IF(N274="snížená",J274,0)</f>
        <v>0</v>
      </c>
      <c r="BG274" s="339">
        <f>IF(N274="zákl. přenesená",J274,0)</f>
        <v>0</v>
      </c>
      <c r="BH274" s="339">
        <f>IF(N274="sníž. přenesená",J274,0)</f>
        <v>0</v>
      </c>
      <c r="BI274" s="339">
        <f>IF(N274="nulová",J274,0)</f>
        <v>0</v>
      </c>
      <c r="BJ274" s="240" t="s">
        <v>86</v>
      </c>
      <c r="BK274" s="339">
        <f>ROUND(I274*H274,2)</f>
        <v>0</v>
      </c>
      <c r="BL274" s="240" t="s">
        <v>149</v>
      </c>
      <c r="BM274" s="379" t="s">
        <v>536</v>
      </c>
    </row>
    <row r="275" spans="1:65" s="378" customFormat="1" ht="14.45" customHeight="1">
      <c r="A275" s="251"/>
      <c r="B275" s="252"/>
      <c r="C275" s="481" t="s">
        <v>537</v>
      </c>
      <c r="D275" s="481" t="s">
        <v>158</v>
      </c>
      <c r="E275" s="482" t="s">
        <v>538</v>
      </c>
      <c r="F275" s="483" t="s">
        <v>539</v>
      </c>
      <c r="G275" s="484" t="s">
        <v>154</v>
      </c>
      <c r="H275" s="485">
        <v>2</v>
      </c>
      <c r="I275" s="177"/>
      <c r="J275" s="486">
        <f>ROUND(I275*H275,2)</f>
        <v>0</v>
      </c>
      <c r="K275" s="483" t="s">
        <v>1</v>
      </c>
      <c r="L275" s="487"/>
      <c r="M275" s="488" t="s">
        <v>1</v>
      </c>
      <c r="N275" s="489" t="s">
        <v>44</v>
      </c>
      <c r="O275" s="376">
        <v>0</v>
      </c>
      <c r="P275" s="376">
        <f>O275*H275</f>
        <v>0</v>
      </c>
      <c r="Q275" s="376">
        <v>6.4000000000000003E-3</v>
      </c>
      <c r="R275" s="376">
        <f>Q275*H275</f>
        <v>1.2800000000000001E-2</v>
      </c>
      <c r="S275" s="376">
        <v>0</v>
      </c>
      <c r="T275" s="377">
        <f>S275*H275</f>
        <v>0</v>
      </c>
      <c r="U275" s="251"/>
      <c r="V275" s="251"/>
      <c r="W275" s="251"/>
      <c r="X275" s="251"/>
      <c r="Y275" s="251"/>
      <c r="Z275" s="251"/>
      <c r="AA275" s="251"/>
      <c r="AB275" s="251"/>
      <c r="AC275" s="251"/>
      <c r="AD275" s="251"/>
      <c r="AE275" s="251"/>
      <c r="AR275" s="379" t="s">
        <v>161</v>
      </c>
      <c r="AT275" s="379" t="s">
        <v>158</v>
      </c>
      <c r="AU275" s="379" t="s">
        <v>88</v>
      </c>
      <c r="AY275" s="240" t="s">
        <v>141</v>
      </c>
      <c r="BE275" s="339">
        <f>IF(N275="základní",J275,0)</f>
        <v>0</v>
      </c>
      <c r="BF275" s="339">
        <f>IF(N275="snížená",J275,0)</f>
        <v>0</v>
      </c>
      <c r="BG275" s="339">
        <f>IF(N275="zákl. přenesená",J275,0)</f>
        <v>0</v>
      </c>
      <c r="BH275" s="339">
        <f>IF(N275="sníž. přenesená",J275,0)</f>
        <v>0</v>
      </c>
      <c r="BI275" s="339">
        <f>IF(N275="nulová",J275,0)</f>
        <v>0</v>
      </c>
      <c r="BJ275" s="240" t="s">
        <v>86</v>
      </c>
      <c r="BK275" s="339">
        <f>ROUND(I275*H275,2)</f>
        <v>0</v>
      </c>
      <c r="BL275" s="240" t="s">
        <v>149</v>
      </c>
      <c r="BM275" s="379" t="s">
        <v>540</v>
      </c>
    </row>
    <row r="276" spans="1:65" s="378" customFormat="1" ht="24.2" customHeight="1">
      <c r="A276" s="251"/>
      <c r="B276" s="252"/>
      <c r="C276" s="368" t="s">
        <v>541</v>
      </c>
      <c r="D276" s="368" t="s">
        <v>144</v>
      </c>
      <c r="E276" s="369" t="s">
        <v>542</v>
      </c>
      <c r="F276" s="370" t="s">
        <v>543</v>
      </c>
      <c r="G276" s="371" t="s">
        <v>544</v>
      </c>
      <c r="H276" s="372">
        <v>1</v>
      </c>
      <c r="I276" s="151"/>
      <c r="J276" s="373">
        <f>ROUND(I276*H276,2)</f>
        <v>0</v>
      </c>
      <c r="K276" s="370" t="s">
        <v>148</v>
      </c>
      <c r="L276" s="252"/>
      <c r="M276" s="374" t="s">
        <v>1</v>
      </c>
      <c r="N276" s="375" t="s">
        <v>44</v>
      </c>
      <c r="O276" s="376">
        <v>2.0219999999999998</v>
      </c>
      <c r="P276" s="376">
        <f>O276*H276</f>
        <v>2.0219999999999998</v>
      </c>
      <c r="Q276" s="376">
        <v>5.0000000000000001E-4</v>
      </c>
      <c r="R276" s="376">
        <f>Q276*H276</f>
        <v>5.0000000000000001E-4</v>
      </c>
      <c r="S276" s="376">
        <v>0</v>
      </c>
      <c r="T276" s="377">
        <f>S276*H276</f>
        <v>0</v>
      </c>
      <c r="U276" s="251"/>
      <c r="V276" s="251"/>
      <c r="W276" s="251"/>
      <c r="X276" s="251"/>
      <c r="Y276" s="251"/>
      <c r="Z276" s="251"/>
      <c r="AA276" s="251"/>
      <c r="AB276" s="251"/>
      <c r="AC276" s="251"/>
      <c r="AD276" s="251"/>
      <c r="AE276" s="251"/>
      <c r="AR276" s="379" t="s">
        <v>149</v>
      </c>
      <c r="AT276" s="379" t="s">
        <v>144</v>
      </c>
      <c r="AU276" s="379" t="s">
        <v>88</v>
      </c>
      <c r="AY276" s="240" t="s">
        <v>141</v>
      </c>
      <c r="BE276" s="339">
        <f>IF(N276="základní",J276,0)</f>
        <v>0</v>
      </c>
      <c r="BF276" s="339">
        <f>IF(N276="snížená",J276,0)</f>
        <v>0</v>
      </c>
      <c r="BG276" s="339">
        <f>IF(N276="zákl. přenesená",J276,0)</f>
        <v>0</v>
      </c>
      <c r="BH276" s="339">
        <f>IF(N276="sníž. přenesená",J276,0)</f>
        <v>0</v>
      </c>
      <c r="BI276" s="339">
        <f>IF(N276="nulová",J276,0)</f>
        <v>0</v>
      </c>
      <c r="BJ276" s="240" t="s">
        <v>86</v>
      </c>
      <c r="BK276" s="339">
        <f>ROUND(I276*H276,2)</f>
        <v>0</v>
      </c>
      <c r="BL276" s="240" t="s">
        <v>149</v>
      </c>
      <c r="BM276" s="379" t="s">
        <v>545</v>
      </c>
    </row>
    <row r="277" spans="1:65" s="466" customFormat="1" ht="11.25">
      <c r="B277" s="467"/>
      <c r="D277" s="382" t="s">
        <v>156</v>
      </c>
      <c r="E277" s="468" t="s">
        <v>1</v>
      </c>
      <c r="F277" s="469" t="s">
        <v>344</v>
      </c>
      <c r="H277" s="468" t="s">
        <v>1</v>
      </c>
      <c r="I277" s="496"/>
      <c r="L277" s="467"/>
      <c r="M277" s="470"/>
      <c r="N277" s="471"/>
      <c r="O277" s="471"/>
      <c r="P277" s="471"/>
      <c r="Q277" s="471"/>
      <c r="R277" s="471"/>
      <c r="S277" s="471"/>
      <c r="T277" s="472"/>
      <c r="AT277" s="468" t="s">
        <v>156</v>
      </c>
      <c r="AU277" s="468" t="s">
        <v>88</v>
      </c>
      <c r="AV277" s="466" t="s">
        <v>86</v>
      </c>
      <c r="AW277" s="466" t="s">
        <v>34</v>
      </c>
      <c r="AX277" s="466" t="s">
        <v>79</v>
      </c>
      <c r="AY277" s="468" t="s">
        <v>141</v>
      </c>
    </row>
    <row r="278" spans="1:65" s="380" customFormat="1" ht="11.25">
      <c r="B278" s="381"/>
      <c r="D278" s="382" t="s">
        <v>156</v>
      </c>
      <c r="E278" s="383" t="s">
        <v>1</v>
      </c>
      <c r="F278" s="384" t="s">
        <v>86</v>
      </c>
      <c r="H278" s="385">
        <v>1</v>
      </c>
      <c r="I278" s="386"/>
      <c r="L278" s="381"/>
      <c r="M278" s="387"/>
      <c r="N278" s="388"/>
      <c r="O278" s="388"/>
      <c r="P278" s="388"/>
      <c r="Q278" s="388"/>
      <c r="R278" s="388"/>
      <c r="S278" s="388"/>
      <c r="T278" s="389"/>
      <c r="AT278" s="383" t="s">
        <v>156</v>
      </c>
      <c r="AU278" s="383" t="s">
        <v>88</v>
      </c>
      <c r="AV278" s="380" t="s">
        <v>88</v>
      </c>
      <c r="AW278" s="380" t="s">
        <v>34</v>
      </c>
      <c r="AX278" s="380" t="s">
        <v>86</v>
      </c>
      <c r="AY278" s="383" t="s">
        <v>141</v>
      </c>
    </row>
    <row r="279" spans="1:65" s="378" customFormat="1" ht="24.2" customHeight="1">
      <c r="A279" s="251"/>
      <c r="B279" s="252"/>
      <c r="C279" s="368" t="s">
        <v>546</v>
      </c>
      <c r="D279" s="368" t="s">
        <v>144</v>
      </c>
      <c r="E279" s="369" t="s">
        <v>547</v>
      </c>
      <c r="F279" s="370" t="s">
        <v>548</v>
      </c>
      <c r="G279" s="371" t="s">
        <v>154</v>
      </c>
      <c r="H279" s="372">
        <v>1</v>
      </c>
      <c r="I279" s="151"/>
      <c r="J279" s="373">
        <f>ROUND(I279*H279,2)</f>
        <v>0</v>
      </c>
      <c r="K279" s="370" t="s">
        <v>148</v>
      </c>
      <c r="L279" s="252"/>
      <c r="M279" s="374" t="s">
        <v>1</v>
      </c>
      <c r="N279" s="375" t="s">
        <v>44</v>
      </c>
      <c r="O279" s="376">
        <v>1.5620000000000001</v>
      </c>
      <c r="P279" s="376">
        <f>O279*H279</f>
        <v>1.5620000000000001</v>
      </c>
      <c r="Q279" s="376">
        <v>9.1800000000000007E-3</v>
      </c>
      <c r="R279" s="376">
        <f>Q279*H279</f>
        <v>9.1800000000000007E-3</v>
      </c>
      <c r="S279" s="376">
        <v>0</v>
      </c>
      <c r="T279" s="377">
        <f>S279*H279</f>
        <v>0</v>
      </c>
      <c r="U279" s="251"/>
      <c r="V279" s="251"/>
      <c r="W279" s="251"/>
      <c r="X279" s="251"/>
      <c r="Y279" s="251"/>
      <c r="Z279" s="251"/>
      <c r="AA279" s="251"/>
      <c r="AB279" s="251"/>
      <c r="AC279" s="251"/>
      <c r="AD279" s="251"/>
      <c r="AE279" s="251"/>
      <c r="AR279" s="379" t="s">
        <v>149</v>
      </c>
      <c r="AT279" s="379" t="s">
        <v>144</v>
      </c>
      <c r="AU279" s="379" t="s">
        <v>88</v>
      </c>
      <c r="AY279" s="240" t="s">
        <v>141</v>
      </c>
      <c r="BE279" s="339">
        <f>IF(N279="základní",J279,0)</f>
        <v>0</v>
      </c>
      <c r="BF279" s="339">
        <f>IF(N279="snížená",J279,0)</f>
        <v>0</v>
      </c>
      <c r="BG279" s="339">
        <f>IF(N279="zákl. přenesená",J279,0)</f>
        <v>0</v>
      </c>
      <c r="BH279" s="339">
        <f>IF(N279="sníž. přenesená",J279,0)</f>
        <v>0</v>
      </c>
      <c r="BI279" s="339">
        <f>IF(N279="nulová",J279,0)</f>
        <v>0</v>
      </c>
      <c r="BJ279" s="240" t="s">
        <v>86</v>
      </c>
      <c r="BK279" s="339">
        <f>ROUND(I279*H279,2)</f>
        <v>0</v>
      </c>
      <c r="BL279" s="240" t="s">
        <v>149</v>
      </c>
      <c r="BM279" s="379" t="s">
        <v>549</v>
      </c>
    </row>
    <row r="280" spans="1:65" s="466" customFormat="1" ht="11.25">
      <c r="B280" s="467"/>
      <c r="D280" s="382" t="s">
        <v>156</v>
      </c>
      <c r="E280" s="468" t="s">
        <v>1</v>
      </c>
      <c r="F280" s="469" t="s">
        <v>432</v>
      </c>
      <c r="H280" s="468" t="s">
        <v>1</v>
      </c>
      <c r="I280" s="496"/>
      <c r="L280" s="467"/>
      <c r="M280" s="470"/>
      <c r="N280" s="471"/>
      <c r="O280" s="471"/>
      <c r="P280" s="471"/>
      <c r="Q280" s="471"/>
      <c r="R280" s="471"/>
      <c r="S280" s="471"/>
      <c r="T280" s="472"/>
      <c r="AT280" s="468" t="s">
        <v>156</v>
      </c>
      <c r="AU280" s="468" t="s">
        <v>88</v>
      </c>
      <c r="AV280" s="466" t="s">
        <v>86</v>
      </c>
      <c r="AW280" s="466" t="s">
        <v>34</v>
      </c>
      <c r="AX280" s="466" t="s">
        <v>79</v>
      </c>
      <c r="AY280" s="468" t="s">
        <v>141</v>
      </c>
    </row>
    <row r="281" spans="1:65" s="380" customFormat="1" ht="11.25">
      <c r="B281" s="381"/>
      <c r="D281" s="382" t="s">
        <v>156</v>
      </c>
      <c r="E281" s="383" t="s">
        <v>1</v>
      </c>
      <c r="F281" s="384" t="s">
        <v>86</v>
      </c>
      <c r="H281" s="385">
        <v>1</v>
      </c>
      <c r="I281" s="386"/>
      <c r="L281" s="381"/>
      <c r="M281" s="387"/>
      <c r="N281" s="388"/>
      <c r="O281" s="388"/>
      <c r="P281" s="388"/>
      <c r="Q281" s="388"/>
      <c r="R281" s="388"/>
      <c r="S281" s="388"/>
      <c r="T281" s="389"/>
      <c r="AT281" s="383" t="s">
        <v>156</v>
      </c>
      <c r="AU281" s="383" t="s">
        <v>88</v>
      </c>
      <c r="AV281" s="380" t="s">
        <v>88</v>
      </c>
      <c r="AW281" s="380" t="s">
        <v>34</v>
      </c>
      <c r="AX281" s="380" t="s">
        <v>86</v>
      </c>
      <c r="AY281" s="383" t="s">
        <v>141</v>
      </c>
    </row>
    <row r="282" spans="1:65" s="378" customFormat="1" ht="24.2" customHeight="1">
      <c r="A282" s="251"/>
      <c r="B282" s="252"/>
      <c r="C282" s="481" t="s">
        <v>550</v>
      </c>
      <c r="D282" s="481" t="s">
        <v>158</v>
      </c>
      <c r="E282" s="482" t="s">
        <v>551</v>
      </c>
      <c r="F282" s="483" t="s">
        <v>552</v>
      </c>
      <c r="G282" s="484" t="s">
        <v>154</v>
      </c>
      <c r="H282" s="485">
        <v>1</v>
      </c>
      <c r="I282" s="177"/>
      <c r="J282" s="486">
        <f>ROUND(I282*H282,2)</f>
        <v>0</v>
      </c>
      <c r="K282" s="483" t="s">
        <v>148</v>
      </c>
      <c r="L282" s="487"/>
      <c r="M282" s="488" t="s">
        <v>1</v>
      </c>
      <c r="N282" s="489" t="s">
        <v>44</v>
      </c>
      <c r="O282" s="376">
        <v>0</v>
      </c>
      <c r="P282" s="376">
        <f>O282*H282</f>
        <v>0</v>
      </c>
      <c r="Q282" s="376">
        <v>0.50600000000000001</v>
      </c>
      <c r="R282" s="376">
        <f>Q282*H282</f>
        <v>0.50600000000000001</v>
      </c>
      <c r="S282" s="376">
        <v>0</v>
      </c>
      <c r="T282" s="377">
        <f>S282*H282</f>
        <v>0</v>
      </c>
      <c r="U282" s="251"/>
      <c r="V282" s="251"/>
      <c r="W282" s="251"/>
      <c r="X282" s="251"/>
      <c r="Y282" s="251"/>
      <c r="Z282" s="251"/>
      <c r="AA282" s="251"/>
      <c r="AB282" s="251"/>
      <c r="AC282" s="251"/>
      <c r="AD282" s="251"/>
      <c r="AE282" s="251"/>
      <c r="AR282" s="379" t="s">
        <v>161</v>
      </c>
      <c r="AT282" s="379" t="s">
        <v>158</v>
      </c>
      <c r="AU282" s="379" t="s">
        <v>88</v>
      </c>
      <c r="AY282" s="240" t="s">
        <v>141</v>
      </c>
      <c r="BE282" s="339">
        <f>IF(N282="základní",J282,0)</f>
        <v>0</v>
      </c>
      <c r="BF282" s="339">
        <f>IF(N282="snížená",J282,0)</f>
        <v>0</v>
      </c>
      <c r="BG282" s="339">
        <f>IF(N282="zákl. přenesená",J282,0)</f>
        <v>0</v>
      </c>
      <c r="BH282" s="339">
        <f>IF(N282="sníž. přenesená",J282,0)</f>
        <v>0</v>
      </c>
      <c r="BI282" s="339">
        <f>IF(N282="nulová",J282,0)</f>
        <v>0</v>
      </c>
      <c r="BJ282" s="240" t="s">
        <v>86</v>
      </c>
      <c r="BK282" s="339">
        <f>ROUND(I282*H282,2)</f>
        <v>0</v>
      </c>
      <c r="BL282" s="240" t="s">
        <v>149</v>
      </c>
      <c r="BM282" s="379" t="s">
        <v>553</v>
      </c>
    </row>
    <row r="283" spans="1:65" s="378" customFormat="1" ht="24.2" customHeight="1">
      <c r="A283" s="251"/>
      <c r="B283" s="252"/>
      <c r="C283" s="368" t="s">
        <v>554</v>
      </c>
      <c r="D283" s="368" t="s">
        <v>144</v>
      </c>
      <c r="E283" s="369" t="s">
        <v>555</v>
      </c>
      <c r="F283" s="370" t="s">
        <v>556</v>
      </c>
      <c r="G283" s="371" t="s">
        <v>154</v>
      </c>
      <c r="H283" s="372">
        <v>1</v>
      </c>
      <c r="I283" s="151"/>
      <c r="J283" s="373">
        <f>ROUND(I283*H283,2)</f>
        <v>0</v>
      </c>
      <c r="K283" s="370" t="s">
        <v>148</v>
      </c>
      <c r="L283" s="252"/>
      <c r="M283" s="374" t="s">
        <v>1</v>
      </c>
      <c r="N283" s="375" t="s">
        <v>44</v>
      </c>
      <c r="O283" s="376">
        <v>1.6639999999999999</v>
      </c>
      <c r="P283" s="376">
        <f>O283*H283</f>
        <v>1.6639999999999999</v>
      </c>
      <c r="Q283" s="376">
        <v>1.1469999999999999E-2</v>
      </c>
      <c r="R283" s="376">
        <f>Q283*H283</f>
        <v>1.1469999999999999E-2</v>
      </c>
      <c r="S283" s="376">
        <v>0</v>
      </c>
      <c r="T283" s="377">
        <f>S283*H283</f>
        <v>0</v>
      </c>
      <c r="U283" s="251"/>
      <c r="V283" s="251"/>
      <c r="W283" s="251"/>
      <c r="X283" s="251"/>
      <c r="Y283" s="251"/>
      <c r="Z283" s="251"/>
      <c r="AA283" s="251"/>
      <c r="AB283" s="251"/>
      <c r="AC283" s="251"/>
      <c r="AD283" s="251"/>
      <c r="AE283" s="251"/>
      <c r="AR283" s="379" t="s">
        <v>149</v>
      </c>
      <c r="AT283" s="379" t="s">
        <v>144</v>
      </c>
      <c r="AU283" s="379" t="s">
        <v>88</v>
      </c>
      <c r="AY283" s="240" t="s">
        <v>141</v>
      </c>
      <c r="BE283" s="339">
        <f>IF(N283="základní",J283,0)</f>
        <v>0</v>
      </c>
      <c r="BF283" s="339">
        <f>IF(N283="snížená",J283,0)</f>
        <v>0</v>
      </c>
      <c r="BG283" s="339">
        <f>IF(N283="zákl. přenesená",J283,0)</f>
        <v>0</v>
      </c>
      <c r="BH283" s="339">
        <f>IF(N283="sníž. přenesená",J283,0)</f>
        <v>0</v>
      </c>
      <c r="BI283" s="339">
        <f>IF(N283="nulová",J283,0)</f>
        <v>0</v>
      </c>
      <c r="BJ283" s="240" t="s">
        <v>86</v>
      </c>
      <c r="BK283" s="339">
        <f>ROUND(I283*H283,2)</f>
        <v>0</v>
      </c>
      <c r="BL283" s="240" t="s">
        <v>149</v>
      </c>
      <c r="BM283" s="379" t="s">
        <v>557</v>
      </c>
    </row>
    <row r="284" spans="1:65" s="466" customFormat="1" ht="11.25">
      <c r="B284" s="467"/>
      <c r="D284" s="382" t="s">
        <v>156</v>
      </c>
      <c r="E284" s="468" t="s">
        <v>1</v>
      </c>
      <c r="F284" s="469" t="s">
        <v>432</v>
      </c>
      <c r="H284" s="468" t="s">
        <v>1</v>
      </c>
      <c r="I284" s="496"/>
      <c r="L284" s="467"/>
      <c r="M284" s="470"/>
      <c r="N284" s="471"/>
      <c r="O284" s="471"/>
      <c r="P284" s="471"/>
      <c r="Q284" s="471"/>
      <c r="R284" s="471"/>
      <c r="S284" s="471"/>
      <c r="T284" s="472"/>
      <c r="AT284" s="468" t="s">
        <v>156</v>
      </c>
      <c r="AU284" s="468" t="s">
        <v>88</v>
      </c>
      <c r="AV284" s="466" t="s">
        <v>86</v>
      </c>
      <c r="AW284" s="466" t="s">
        <v>34</v>
      </c>
      <c r="AX284" s="466" t="s">
        <v>79</v>
      </c>
      <c r="AY284" s="468" t="s">
        <v>141</v>
      </c>
    </row>
    <row r="285" spans="1:65" s="380" customFormat="1" ht="11.25">
      <c r="B285" s="381"/>
      <c r="D285" s="382" t="s">
        <v>156</v>
      </c>
      <c r="E285" s="383" t="s">
        <v>1</v>
      </c>
      <c r="F285" s="384" t="s">
        <v>86</v>
      </c>
      <c r="H285" s="385">
        <v>1</v>
      </c>
      <c r="I285" s="386"/>
      <c r="L285" s="381"/>
      <c r="M285" s="387"/>
      <c r="N285" s="388"/>
      <c r="O285" s="388"/>
      <c r="P285" s="388"/>
      <c r="Q285" s="388"/>
      <c r="R285" s="388"/>
      <c r="S285" s="388"/>
      <c r="T285" s="389"/>
      <c r="AT285" s="383" t="s">
        <v>156</v>
      </c>
      <c r="AU285" s="383" t="s">
        <v>88</v>
      </c>
      <c r="AV285" s="380" t="s">
        <v>88</v>
      </c>
      <c r="AW285" s="380" t="s">
        <v>34</v>
      </c>
      <c r="AX285" s="380" t="s">
        <v>86</v>
      </c>
      <c r="AY285" s="383" t="s">
        <v>141</v>
      </c>
    </row>
    <row r="286" spans="1:65" s="378" customFormat="1" ht="24.2" customHeight="1">
      <c r="A286" s="251"/>
      <c r="B286" s="252"/>
      <c r="C286" s="481" t="s">
        <v>558</v>
      </c>
      <c r="D286" s="481" t="s">
        <v>158</v>
      </c>
      <c r="E286" s="482" t="s">
        <v>559</v>
      </c>
      <c r="F286" s="483" t="s">
        <v>560</v>
      </c>
      <c r="G286" s="484" t="s">
        <v>154</v>
      </c>
      <c r="H286" s="485">
        <v>1</v>
      </c>
      <c r="I286" s="177"/>
      <c r="J286" s="486">
        <f>ROUND(I286*H286,2)</f>
        <v>0</v>
      </c>
      <c r="K286" s="483" t="s">
        <v>148</v>
      </c>
      <c r="L286" s="487"/>
      <c r="M286" s="488" t="s">
        <v>1</v>
      </c>
      <c r="N286" s="489" t="s">
        <v>44</v>
      </c>
      <c r="O286" s="376">
        <v>0</v>
      </c>
      <c r="P286" s="376">
        <f>O286*H286</f>
        <v>0</v>
      </c>
      <c r="Q286" s="376">
        <v>0.58499999999999996</v>
      </c>
      <c r="R286" s="376">
        <f>Q286*H286</f>
        <v>0.58499999999999996</v>
      </c>
      <c r="S286" s="376">
        <v>0</v>
      </c>
      <c r="T286" s="377">
        <f>S286*H286</f>
        <v>0</v>
      </c>
      <c r="U286" s="251"/>
      <c r="V286" s="251"/>
      <c r="W286" s="251"/>
      <c r="X286" s="251"/>
      <c r="Y286" s="251"/>
      <c r="Z286" s="251"/>
      <c r="AA286" s="251"/>
      <c r="AB286" s="251"/>
      <c r="AC286" s="251"/>
      <c r="AD286" s="251"/>
      <c r="AE286" s="251"/>
      <c r="AR286" s="379" t="s">
        <v>161</v>
      </c>
      <c r="AT286" s="379" t="s">
        <v>158</v>
      </c>
      <c r="AU286" s="379" t="s">
        <v>88</v>
      </c>
      <c r="AY286" s="240" t="s">
        <v>141</v>
      </c>
      <c r="BE286" s="339">
        <f>IF(N286="základní",J286,0)</f>
        <v>0</v>
      </c>
      <c r="BF286" s="339">
        <f>IF(N286="snížená",J286,0)</f>
        <v>0</v>
      </c>
      <c r="BG286" s="339">
        <f>IF(N286="zákl. přenesená",J286,0)</f>
        <v>0</v>
      </c>
      <c r="BH286" s="339">
        <f>IF(N286="sníž. přenesená",J286,0)</f>
        <v>0</v>
      </c>
      <c r="BI286" s="339">
        <f>IF(N286="nulová",J286,0)</f>
        <v>0</v>
      </c>
      <c r="BJ286" s="240" t="s">
        <v>86</v>
      </c>
      <c r="BK286" s="339">
        <f>ROUND(I286*H286,2)</f>
        <v>0</v>
      </c>
      <c r="BL286" s="240" t="s">
        <v>149</v>
      </c>
      <c r="BM286" s="379" t="s">
        <v>561</v>
      </c>
    </row>
    <row r="287" spans="1:65" s="378" customFormat="1" ht="24.2" customHeight="1">
      <c r="A287" s="251"/>
      <c r="B287" s="252"/>
      <c r="C287" s="368" t="s">
        <v>562</v>
      </c>
      <c r="D287" s="368" t="s">
        <v>144</v>
      </c>
      <c r="E287" s="369" t="s">
        <v>563</v>
      </c>
      <c r="F287" s="370" t="s">
        <v>564</v>
      </c>
      <c r="G287" s="371" t="s">
        <v>154</v>
      </c>
      <c r="H287" s="372">
        <v>1</v>
      </c>
      <c r="I287" s="151"/>
      <c r="J287" s="373">
        <f>ROUND(I287*H287,2)</f>
        <v>0</v>
      </c>
      <c r="K287" s="370" t="s">
        <v>148</v>
      </c>
      <c r="L287" s="252"/>
      <c r="M287" s="374" t="s">
        <v>1</v>
      </c>
      <c r="N287" s="375" t="s">
        <v>44</v>
      </c>
      <c r="O287" s="376">
        <v>2.08</v>
      </c>
      <c r="P287" s="376">
        <f>O287*H287</f>
        <v>2.08</v>
      </c>
      <c r="Q287" s="376">
        <v>2.7529999999999999E-2</v>
      </c>
      <c r="R287" s="376">
        <f>Q287*H287</f>
        <v>2.7529999999999999E-2</v>
      </c>
      <c r="S287" s="376">
        <v>0</v>
      </c>
      <c r="T287" s="377">
        <f>S287*H287</f>
        <v>0</v>
      </c>
      <c r="U287" s="251"/>
      <c r="V287" s="251"/>
      <c r="W287" s="251"/>
      <c r="X287" s="251"/>
      <c r="Y287" s="251"/>
      <c r="Z287" s="251"/>
      <c r="AA287" s="251"/>
      <c r="AB287" s="251"/>
      <c r="AC287" s="251"/>
      <c r="AD287" s="251"/>
      <c r="AE287" s="251"/>
      <c r="AR287" s="379" t="s">
        <v>149</v>
      </c>
      <c r="AT287" s="379" t="s">
        <v>144</v>
      </c>
      <c r="AU287" s="379" t="s">
        <v>88</v>
      </c>
      <c r="AY287" s="240" t="s">
        <v>141</v>
      </c>
      <c r="BE287" s="339">
        <f>IF(N287="základní",J287,0)</f>
        <v>0</v>
      </c>
      <c r="BF287" s="339">
        <f>IF(N287="snížená",J287,0)</f>
        <v>0</v>
      </c>
      <c r="BG287" s="339">
        <f>IF(N287="zákl. přenesená",J287,0)</f>
        <v>0</v>
      </c>
      <c r="BH287" s="339">
        <f>IF(N287="sníž. přenesená",J287,0)</f>
        <v>0</v>
      </c>
      <c r="BI287" s="339">
        <f>IF(N287="nulová",J287,0)</f>
        <v>0</v>
      </c>
      <c r="BJ287" s="240" t="s">
        <v>86</v>
      </c>
      <c r="BK287" s="339">
        <f>ROUND(I287*H287,2)</f>
        <v>0</v>
      </c>
      <c r="BL287" s="240" t="s">
        <v>149</v>
      </c>
      <c r="BM287" s="379" t="s">
        <v>565</v>
      </c>
    </row>
    <row r="288" spans="1:65" s="466" customFormat="1" ht="11.25">
      <c r="B288" s="467"/>
      <c r="D288" s="382" t="s">
        <v>156</v>
      </c>
      <c r="E288" s="468" t="s">
        <v>1</v>
      </c>
      <c r="F288" s="469" t="s">
        <v>432</v>
      </c>
      <c r="H288" s="468" t="s">
        <v>1</v>
      </c>
      <c r="I288" s="496"/>
      <c r="L288" s="467"/>
      <c r="M288" s="470"/>
      <c r="N288" s="471"/>
      <c r="O288" s="471"/>
      <c r="P288" s="471"/>
      <c r="Q288" s="471"/>
      <c r="R288" s="471"/>
      <c r="S288" s="471"/>
      <c r="T288" s="472"/>
      <c r="AT288" s="468" t="s">
        <v>156</v>
      </c>
      <c r="AU288" s="468" t="s">
        <v>88</v>
      </c>
      <c r="AV288" s="466" t="s">
        <v>86</v>
      </c>
      <c r="AW288" s="466" t="s">
        <v>34</v>
      </c>
      <c r="AX288" s="466" t="s">
        <v>79</v>
      </c>
      <c r="AY288" s="468" t="s">
        <v>141</v>
      </c>
    </row>
    <row r="289" spans="1:65" s="380" customFormat="1" ht="11.25">
      <c r="B289" s="381"/>
      <c r="D289" s="382" t="s">
        <v>156</v>
      </c>
      <c r="E289" s="383" t="s">
        <v>1</v>
      </c>
      <c r="F289" s="384" t="s">
        <v>86</v>
      </c>
      <c r="H289" s="385">
        <v>1</v>
      </c>
      <c r="I289" s="386"/>
      <c r="L289" s="381"/>
      <c r="M289" s="387"/>
      <c r="N289" s="388"/>
      <c r="O289" s="388"/>
      <c r="P289" s="388"/>
      <c r="Q289" s="388"/>
      <c r="R289" s="388"/>
      <c r="S289" s="388"/>
      <c r="T289" s="389"/>
      <c r="AT289" s="383" t="s">
        <v>156</v>
      </c>
      <c r="AU289" s="383" t="s">
        <v>88</v>
      </c>
      <c r="AV289" s="380" t="s">
        <v>88</v>
      </c>
      <c r="AW289" s="380" t="s">
        <v>34</v>
      </c>
      <c r="AX289" s="380" t="s">
        <v>86</v>
      </c>
      <c r="AY289" s="383" t="s">
        <v>141</v>
      </c>
    </row>
    <row r="290" spans="1:65" s="378" customFormat="1" ht="24.2" customHeight="1">
      <c r="A290" s="251"/>
      <c r="B290" s="252"/>
      <c r="C290" s="481" t="s">
        <v>566</v>
      </c>
      <c r="D290" s="481" t="s">
        <v>158</v>
      </c>
      <c r="E290" s="482" t="s">
        <v>567</v>
      </c>
      <c r="F290" s="483" t="s">
        <v>568</v>
      </c>
      <c r="G290" s="484" t="s">
        <v>154</v>
      </c>
      <c r="H290" s="485">
        <v>1</v>
      </c>
      <c r="I290" s="177"/>
      <c r="J290" s="486">
        <f>ROUND(I290*H290,2)</f>
        <v>0</v>
      </c>
      <c r="K290" s="483" t="s">
        <v>1</v>
      </c>
      <c r="L290" s="487"/>
      <c r="M290" s="488" t="s">
        <v>1</v>
      </c>
      <c r="N290" s="489" t="s">
        <v>44</v>
      </c>
      <c r="O290" s="376">
        <v>0</v>
      </c>
      <c r="P290" s="376">
        <f>O290*H290</f>
        <v>0</v>
      </c>
      <c r="Q290" s="376">
        <v>2.1</v>
      </c>
      <c r="R290" s="376">
        <f>Q290*H290</f>
        <v>2.1</v>
      </c>
      <c r="S290" s="376">
        <v>0</v>
      </c>
      <c r="T290" s="377">
        <f>S290*H290</f>
        <v>0</v>
      </c>
      <c r="U290" s="251"/>
      <c r="V290" s="251"/>
      <c r="W290" s="251"/>
      <c r="X290" s="251"/>
      <c r="Y290" s="251"/>
      <c r="Z290" s="251"/>
      <c r="AA290" s="251"/>
      <c r="AB290" s="251"/>
      <c r="AC290" s="251"/>
      <c r="AD290" s="251"/>
      <c r="AE290" s="251"/>
      <c r="AR290" s="379" t="s">
        <v>161</v>
      </c>
      <c r="AT290" s="379" t="s">
        <v>158</v>
      </c>
      <c r="AU290" s="379" t="s">
        <v>88</v>
      </c>
      <c r="AY290" s="240" t="s">
        <v>141</v>
      </c>
      <c r="BE290" s="339">
        <f>IF(N290="základní",J290,0)</f>
        <v>0</v>
      </c>
      <c r="BF290" s="339">
        <f>IF(N290="snížená",J290,0)</f>
        <v>0</v>
      </c>
      <c r="BG290" s="339">
        <f>IF(N290="zákl. přenesená",J290,0)</f>
        <v>0</v>
      </c>
      <c r="BH290" s="339">
        <f>IF(N290="sníž. přenesená",J290,0)</f>
        <v>0</v>
      </c>
      <c r="BI290" s="339">
        <f>IF(N290="nulová",J290,0)</f>
        <v>0</v>
      </c>
      <c r="BJ290" s="240" t="s">
        <v>86</v>
      </c>
      <c r="BK290" s="339">
        <f>ROUND(I290*H290,2)</f>
        <v>0</v>
      </c>
      <c r="BL290" s="240" t="s">
        <v>149</v>
      </c>
      <c r="BM290" s="379" t="s">
        <v>569</v>
      </c>
    </row>
    <row r="291" spans="1:65" s="378" customFormat="1" ht="24.2" customHeight="1">
      <c r="A291" s="251"/>
      <c r="B291" s="252"/>
      <c r="C291" s="481" t="s">
        <v>570</v>
      </c>
      <c r="D291" s="481" t="s">
        <v>158</v>
      </c>
      <c r="E291" s="482" t="s">
        <v>571</v>
      </c>
      <c r="F291" s="483" t="s">
        <v>572</v>
      </c>
      <c r="G291" s="484" t="s">
        <v>154</v>
      </c>
      <c r="H291" s="485">
        <v>2</v>
      </c>
      <c r="I291" s="177"/>
      <c r="J291" s="486">
        <f>ROUND(I291*H291,2)</f>
        <v>0</v>
      </c>
      <c r="K291" s="483" t="s">
        <v>148</v>
      </c>
      <c r="L291" s="487"/>
      <c r="M291" s="488" t="s">
        <v>1</v>
      </c>
      <c r="N291" s="489" t="s">
        <v>44</v>
      </c>
      <c r="O291" s="376">
        <v>0</v>
      </c>
      <c r="P291" s="376">
        <f>O291*H291</f>
        <v>0</v>
      </c>
      <c r="Q291" s="376">
        <v>2E-3</v>
      </c>
      <c r="R291" s="376">
        <f>Q291*H291</f>
        <v>4.0000000000000001E-3</v>
      </c>
      <c r="S291" s="376">
        <v>0</v>
      </c>
      <c r="T291" s="377">
        <f>S291*H291</f>
        <v>0</v>
      </c>
      <c r="U291" s="251"/>
      <c r="V291" s="251"/>
      <c r="W291" s="251"/>
      <c r="X291" s="251"/>
      <c r="Y291" s="251"/>
      <c r="Z291" s="251"/>
      <c r="AA291" s="251"/>
      <c r="AB291" s="251"/>
      <c r="AC291" s="251"/>
      <c r="AD291" s="251"/>
      <c r="AE291" s="251"/>
      <c r="AR291" s="379" t="s">
        <v>161</v>
      </c>
      <c r="AT291" s="379" t="s">
        <v>158</v>
      </c>
      <c r="AU291" s="379" t="s">
        <v>88</v>
      </c>
      <c r="AY291" s="240" t="s">
        <v>141</v>
      </c>
      <c r="BE291" s="339">
        <f>IF(N291="základní",J291,0)</f>
        <v>0</v>
      </c>
      <c r="BF291" s="339">
        <f>IF(N291="snížená",J291,0)</f>
        <v>0</v>
      </c>
      <c r="BG291" s="339">
        <f>IF(N291="zákl. přenesená",J291,0)</f>
        <v>0</v>
      </c>
      <c r="BH291" s="339">
        <f>IF(N291="sníž. přenesená",J291,0)</f>
        <v>0</v>
      </c>
      <c r="BI291" s="339">
        <f>IF(N291="nulová",J291,0)</f>
        <v>0</v>
      </c>
      <c r="BJ291" s="240" t="s">
        <v>86</v>
      </c>
      <c r="BK291" s="339">
        <f>ROUND(I291*H291,2)</f>
        <v>0</v>
      </c>
      <c r="BL291" s="240" t="s">
        <v>149</v>
      </c>
      <c r="BM291" s="379" t="s">
        <v>573</v>
      </c>
    </row>
    <row r="292" spans="1:65" s="466" customFormat="1" ht="11.25">
      <c r="B292" s="467"/>
      <c r="D292" s="382" t="s">
        <v>156</v>
      </c>
      <c r="E292" s="468" t="s">
        <v>1</v>
      </c>
      <c r="F292" s="469" t="s">
        <v>432</v>
      </c>
      <c r="H292" s="468" t="s">
        <v>1</v>
      </c>
      <c r="I292" s="496"/>
      <c r="L292" s="467"/>
      <c r="M292" s="470"/>
      <c r="N292" s="471"/>
      <c r="O292" s="471"/>
      <c r="P292" s="471"/>
      <c r="Q292" s="471"/>
      <c r="R292" s="471"/>
      <c r="S292" s="471"/>
      <c r="T292" s="472"/>
      <c r="AT292" s="468" t="s">
        <v>156</v>
      </c>
      <c r="AU292" s="468" t="s">
        <v>88</v>
      </c>
      <c r="AV292" s="466" t="s">
        <v>86</v>
      </c>
      <c r="AW292" s="466" t="s">
        <v>34</v>
      </c>
      <c r="AX292" s="466" t="s">
        <v>79</v>
      </c>
      <c r="AY292" s="468" t="s">
        <v>141</v>
      </c>
    </row>
    <row r="293" spans="1:65" s="380" customFormat="1" ht="11.25">
      <c r="B293" s="381"/>
      <c r="D293" s="382" t="s">
        <v>156</v>
      </c>
      <c r="E293" s="383" t="s">
        <v>1</v>
      </c>
      <c r="F293" s="384" t="s">
        <v>88</v>
      </c>
      <c r="H293" s="385">
        <v>2</v>
      </c>
      <c r="I293" s="386"/>
      <c r="L293" s="381"/>
      <c r="M293" s="387"/>
      <c r="N293" s="388"/>
      <c r="O293" s="388"/>
      <c r="P293" s="388"/>
      <c r="Q293" s="388"/>
      <c r="R293" s="388"/>
      <c r="S293" s="388"/>
      <c r="T293" s="389"/>
      <c r="AT293" s="383" t="s">
        <v>156</v>
      </c>
      <c r="AU293" s="383" t="s">
        <v>88</v>
      </c>
      <c r="AV293" s="380" t="s">
        <v>88</v>
      </c>
      <c r="AW293" s="380" t="s">
        <v>34</v>
      </c>
      <c r="AX293" s="380" t="s">
        <v>86</v>
      </c>
      <c r="AY293" s="383" t="s">
        <v>141</v>
      </c>
    </row>
    <row r="294" spans="1:65" s="378" customFormat="1" ht="24.2" customHeight="1">
      <c r="A294" s="251"/>
      <c r="B294" s="252"/>
      <c r="C294" s="368" t="s">
        <v>574</v>
      </c>
      <c r="D294" s="368" t="s">
        <v>144</v>
      </c>
      <c r="E294" s="369" t="s">
        <v>173</v>
      </c>
      <c r="F294" s="370" t="s">
        <v>174</v>
      </c>
      <c r="G294" s="371" t="s">
        <v>154</v>
      </c>
      <c r="H294" s="372">
        <v>1</v>
      </c>
      <c r="I294" s="151"/>
      <c r="J294" s="373">
        <f>ROUND(I294*H294,2)</f>
        <v>0</v>
      </c>
      <c r="K294" s="370" t="s">
        <v>1</v>
      </c>
      <c r="L294" s="252"/>
      <c r="M294" s="374" t="s">
        <v>1</v>
      </c>
      <c r="N294" s="375" t="s">
        <v>44</v>
      </c>
      <c r="O294" s="376">
        <v>1.994</v>
      </c>
      <c r="P294" s="376">
        <f>O294*H294</f>
        <v>1.994</v>
      </c>
      <c r="Q294" s="376">
        <v>0.217338</v>
      </c>
      <c r="R294" s="376">
        <f>Q294*H294</f>
        <v>0.217338</v>
      </c>
      <c r="S294" s="376">
        <v>0</v>
      </c>
      <c r="T294" s="377">
        <f>S294*H294</f>
        <v>0</v>
      </c>
      <c r="U294" s="251"/>
      <c r="V294" s="251"/>
      <c r="W294" s="251"/>
      <c r="X294" s="251"/>
      <c r="Y294" s="251"/>
      <c r="Z294" s="251"/>
      <c r="AA294" s="251"/>
      <c r="AB294" s="251"/>
      <c r="AC294" s="251"/>
      <c r="AD294" s="251"/>
      <c r="AE294" s="251"/>
      <c r="AR294" s="379" t="s">
        <v>149</v>
      </c>
      <c r="AT294" s="379" t="s">
        <v>144</v>
      </c>
      <c r="AU294" s="379" t="s">
        <v>88</v>
      </c>
      <c r="AY294" s="240" t="s">
        <v>141</v>
      </c>
      <c r="BE294" s="339">
        <f>IF(N294="základní",J294,0)</f>
        <v>0</v>
      </c>
      <c r="BF294" s="339">
        <f>IF(N294="snížená",J294,0)</f>
        <v>0</v>
      </c>
      <c r="BG294" s="339">
        <f>IF(N294="zákl. přenesená",J294,0)</f>
        <v>0</v>
      </c>
      <c r="BH294" s="339">
        <f>IF(N294="sníž. přenesená",J294,0)</f>
        <v>0</v>
      </c>
      <c r="BI294" s="339">
        <f>IF(N294="nulová",J294,0)</f>
        <v>0</v>
      </c>
      <c r="BJ294" s="240" t="s">
        <v>86</v>
      </c>
      <c r="BK294" s="339">
        <f>ROUND(I294*H294,2)</f>
        <v>0</v>
      </c>
      <c r="BL294" s="240" t="s">
        <v>149</v>
      </c>
      <c r="BM294" s="379" t="s">
        <v>575</v>
      </c>
    </row>
    <row r="295" spans="1:65" s="466" customFormat="1" ht="11.25">
      <c r="B295" s="467"/>
      <c r="D295" s="382" t="s">
        <v>156</v>
      </c>
      <c r="E295" s="468" t="s">
        <v>1</v>
      </c>
      <c r="F295" s="469" t="s">
        <v>432</v>
      </c>
      <c r="H295" s="468" t="s">
        <v>1</v>
      </c>
      <c r="I295" s="496"/>
      <c r="L295" s="467"/>
      <c r="M295" s="470"/>
      <c r="N295" s="471"/>
      <c r="O295" s="471"/>
      <c r="P295" s="471"/>
      <c r="Q295" s="471"/>
      <c r="R295" s="471"/>
      <c r="S295" s="471"/>
      <c r="T295" s="472"/>
      <c r="AT295" s="468" t="s">
        <v>156</v>
      </c>
      <c r="AU295" s="468" t="s">
        <v>88</v>
      </c>
      <c r="AV295" s="466" t="s">
        <v>86</v>
      </c>
      <c r="AW295" s="466" t="s">
        <v>34</v>
      </c>
      <c r="AX295" s="466" t="s">
        <v>79</v>
      </c>
      <c r="AY295" s="468" t="s">
        <v>141</v>
      </c>
    </row>
    <row r="296" spans="1:65" s="380" customFormat="1" ht="11.25">
      <c r="B296" s="381"/>
      <c r="D296" s="382" t="s">
        <v>156</v>
      </c>
      <c r="E296" s="383" t="s">
        <v>1</v>
      </c>
      <c r="F296" s="384" t="s">
        <v>86</v>
      </c>
      <c r="H296" s="385">
        <v>1</v>
      </c>
      <c r="I296" s="386"/>
      <c r="L296" s="381"/>
      <c r="M296" s="387"/>
      <c r="N296" s="388"/>
      <c r="O296" s="388"/>
      <c r="P296" s="388"/>
      <c r="Q296" s="388"/>
      <c r="R296" s="388"/>
      <c r="S296" s="388"/>
      <c r="T296" s="389"/>
      <c r="AT296" s="383" t="s">
        <v>156</v>
      </c>
      <c r="AU296" s="383" t="s">
        <v>88</v>
      </c>
      <c r="AV296" s="380" t="s">
        <v>88</v>
      </c>
      <c r="AW296" s="380" t="s">
        <v>34</v>
      </c>
      <c r="AX296" s="380" t="s">
        <v>86</v>
      </c>
      <c r="AY296" s="383" t="s">
        <v>141</v>
      </c>
    </row>
    <row r="297" spans="1:65" s="378" customFormat="1" ht="24.2" customHeight="1">
      <c r="A297" s="251"/>
      <c r="B297" s="252"/>
      <c r="C297" s="481" t="s">
        <v>576</v>
      </c>
      <c r="D297" s="481" t="s">
        <v>158</v>
      </c>
      <c r="E297" s="482" t="s">
        <v>178</v>
      </c>
      <c r="F297" s="483" t="s">
        <v>179</v>
      </c>
      <c r="G297" s="484" t="s">
        <v>154</v>
      </c>
      <c r="H297" s="485">
        <v>1</v>
      </c>
      <c r="I297" s="177"/>
      <c r="J297" s="486">
        <f>ROUND(I297*H297,2)</f>
        <v>0</v>
      </c>
      <c r="K297" s="483" t="s">
        <v>1</v>
      </c>
      <c r="L297" s="487"/>
      <c r="M297" s="488" t="s">
        <v>1</v>
      </c>
      <c r="N297" s="489" t="s">
        <v>44</v>
      </c>
      <c r="O297" s="376">
        <v>0</v>
      </c>
      <c r="P297" s="376">
        <f>O297*H297</f>
        <v>0</v>
      </c>
      <c r="Q297" s="376">
        <v>8.1000000000000003E-2</v>
      </c>
      <c r="R297" s="376">
        <f>Q297*H297</f>
        <v>8.1000000000000003E-2</v>
      </c>
      <c r="S297" s="376">
        <v>0</v>
      </c>
      <c r="T297" s="377">
        <f>S297*H297</f>
        <v>0</v>
      </c>
      <c r="U297" s="251"/>
      <c r="V297" s="251"/>
      <c r="W297" s="251"/>
      <c r="X297" s="251"/>
      <c r="Y297" s="251"/>
      <c r="Z297" s="251"/>
      <c r="AA297" s="251"/>
      <c r="AB297" s="251"/>
      <c r="AC297" s="251"/>
      <c r="AD297" s="251"/>
      <c r="AE297" s="251"/>
      <c r="AR297" s="379" t="s">
        <v>161</v>
      </c>
      <c r="AT297" s="379" t="s">
        <v>158</v>
      </c>
      <c r="AU297" s="379" t="s">
        <v>88</v>
      </c>
      <c r="AY297" s="240" t="s">
        <v>141</v>
      </c>
      <c r="BE297" s="339">
        <f>IF(N297="základní",J297,0)</f>
        <v>0</v>
      </c>
      <c r="BF297" s="339">
        <f>IF(N297="snížená",J297,0)</f>
        <v>0</v>
      </c>
      <c r="BG297" s="339">
        <f>IF(N297="zákl. přenesená",J297,0)</f>
        <v>0</v>
      </c>
      <c r="BH297" s="339">
        <f>IF(N297="sníž. přenesená",J297,0)</f>
        <v>0</v>
      </c>
      <c r="BI297" s="339">
        <f>IF(N297="nulová",J297,0)</f>
        <v>0</v>
      </c>
      <c r="BJ297" s="240" t="s">
        <v>86</v>
      </c>
      <c r="BK297" s="339">
        <f>ROUND(I297*H297,2)</f>
        <v>0</v>
      </c>
      <c r="BL297" s="240" t="s">
        <v>149</v>
      </c>
      <c r="BM297" s="379" t="s">
        <v>577</v>
      </c>
    </row>
    <row r="298" spans="1:65" s="378" customFormat="1" ht="14.45" customHeight="1">
      <c r="A298" s="251"/>
      <c r="B298" s="252"/>
      <c r="C298" s="368" t="s">
        <v>578</v>
      </c>
      <c r="D298" s="368" t="s">
        <v>144</v>
      </c>
      <c r="E298" s="369" t="s">
        <v>579</v>
      </c>
      <c r="F298" s="370" t="s">
        <v>580</v>
      </c>
      <c r="G298" s="371" t="s">
        <v>147</v>
      </c>
      <c r="H298" s="372">
        <v>19</v>
      </c>
      <c r="I298" s="151"/>
      <c r="J298" s="373">
        <f>ROUND(I298*H298,2)</f>
        <v>0</v>
      </c>
      <c r="K298" s="370" t="s">
        <v>1</v>
      </c>
      <c r="L298" s="252"/>
      <c r="M298" s="374" t="s">
        <v>1</v>
      </c>
      <c r="N298" s="375" t="s">
        <v>44</v>
      </c>
      <c r="O298" s="376">
        <v>2.5000000000000001E-2</v>
      </c>
      <c r="P298" s="376">
        <f>O298*H298</f>
        <v>0.47500000000000003</v>
      </c>
      <c r="Q298" s="376">
        <v>9.0000000000000006E-5</v>
      </c>
      <c r="R298" s="376">
        <f>Q298*H298</f>
        <v>1.7100000000000001E-3</v>
      </c>
      <c r="S298" s="376">
        <v>0</v>
      </c>
      <c r="T298" s="377">
        <f>S298*H298</f>
        <v>0</v>
      </c>
      <c r="U298" s="251"/>
      <c r="V298" s="251"/>
      <c r="W298" s="251"/>
      <c r="X298" s="251"/>
      <c r="Y298" s="251"/>
      <c r="Z298" s="251"/>
      <c r="AA298" s="251"/>
      <c r="AB298" s="251"/>
      <c r="AC298" s="251"/>
      <c r="AD298" s="251"/>
      <c r="AE298" s="251"/>
      <c r="AR298" s="379" t="s">
        <v>149</v>
      </c>
      <c r="AT298" s="379" t="s">
        <v>144</v>
      </c>
      <c r="AU298" s="379" t="s">
        <v>88</v>
      </c>
      <c r="AY298" s="240" t="s">
        <v>141</v>
      </c>
      <c r="BE298" s="339">
        <f>IF(N298="základní",J298,0)</f>
        <v>0</v>
      </c>
      <c r="BF298" s="339">
        <f>IF(N298="snížená",J298,0)</f>
        <v>0</v>
      </c>
      <c r="BG298" s="339">
        <f>IF(N298="zákl. přenesená",J298,0)</f>
        <v>0</v>
      </c>
      <c r="BH298" s="339">
        <f>IF(N298="sníž. přenesená",J298,0)</f>
        <v>0</v>
      </c>
      <c r="BI298" s="339">
        <f>IF(N298="nulová",J298,0)</f>
        <v>0</v>
      </c>
      <c r="BJ298" s="240" t="s">
        <v>86</v>
      </c>
      <c r="BK298" s="339">
        <f>ROUND(I298*H298,2)</f>
        <v>0</v>
      </c>
      <c r="BL298" s="240" t="s">
        <v>149</v>
      </c>
      <c r="BM298" s="379" t="s">
        <v>581</v>
      </c>
    </row>
    <row r="299" spans="1:65" s="466" customFormat="1" ht="11.25">
      <c r="B299" s="467"/>
      <c r="D299" s="382" t="s">
        <v>156</v>
      </c>
      <c r="E299" s="468" t="s">
        <v>1</v>
      </c>
      <c r="F299" s="469" t="s">
        <v>582</v>
      </c>
      <c r="H299" s="468" t="s">
        <v>1</v>
      </c>
      <c r="I299" s="496"/>
      <c r="L299" s="467"/>
      <c r="M299" s="470"/>
      <c r="N299" s="471"/>
      <c r="O299" s="471"/>
      <c r="P299" s="471"/>
      <c r="Q299" s="471"/>
      <c r="R299" s="471"/>
      <c r="S299" s="471"/>
      <c r="T299" s="472"/>
      <c r="AT299" s="468" t="s">
        <v>156</v>
      </c>
      <c r="AU299" s="468" t="s">
        <v>88</v>
      </c>
      <c r="AV299" s="466" t="s">
        <v>86</v>
      </c>
      <c r="AW299" s="466" t="s">
        <v>34</v>
      </c>
      <c r="AX299" s="466" t="s">
        <v>79</v>
      </c>
      <c r="AY299" s="468" t="s">
        <v>141</v>
      </c>
    </row>
    <row r="300" spans="1:65" s="380" customFormat="1" ht="11.25">
      <c r="B300" s="381"/>
      <c r="D300" s="382" t="s">
        <v>156</v>
      </c>
      <c r="E300" s="383" t="s">
        <v>1</v>
      </c>
      <c r="F300" s="384" t="s">
        <v>583</v>
      </c>
      <c r="H300" s="385">
        <v>19</v>
      </c>
      <c r="I300" s="386"/>
      <c r="L300" s="381"/>
      <c r="M300" s="387"/>
      <c r="N300" s="388"/>
      <c r="O300" s="388"/>
      <c r="P300" s="388"/>
      <c r="Q300" s="388"/>
      <c r="R300" s="388"/>
      <c r="S300" s="388"/>
      <c r="T300" s="389"/>
      <c r="AT300" s="383" t="s">
        <v>156</v>
      </c>
      <c r="AU300" s="383" t="s">
        <v>88</v>
      </c>
      <c r="AV300" s="380" t="s">
        <v>88</v>
      </c>
      <c r="AW300" s="380" t="s">
        <v>34</v>
      </c>
      <c r="AX300" s="380" t="s">
        <v>86</v>
      </c>
      <c r="AY300" s="383" t="s">
        <v>141</v>
      </c>
    </row>
    <row r="301" spans="1:65" s="449" customFormat="1" ht="22.9" customHeight="1">
      <c r="B301" s="450"/>
      <c r="D301" s="451" t="s">
        <v>78</v>
      </c>
      <c r="E301" s="460" t="s">
        <v>189</v>
      </c>
      <c r="F301" s="460" t="s">
        <v>190</v>
      </c>
      <c r="I301" s="498"/>
      <c r="J301" s="461">
        <f>BK301</f>
        <v>0</v>
      </c>
      <c r="L301" s="450"/>
      <c r="M301" s="454"/>
      <c r="N301" s="455"/>
      <c r="O301" s="455"/>
      <c r="P301" s="456">
        <f>SUM(P302:P306)</f>
        <v>0.89076500000000003</v>
      </c>
      <c r="Q301" s="455"/>
      <c r="R301" s="456">
        <f>SUM(R302:R306)</f>
        <v>3.8968949999999995E-2</v>
      </c>
      <c r="S301" s="455"/>
      <c r="T301" s="457">
        <f>SUM(T302:T306)</f>
        <v>1.0100000000000001E-2</v>
      </c>
      <c r="AR301" s="451" t="s">
        <v>86</v>
      </c>
      <c r="AT301" s="458" t="s">
        <v>78</v>
      </c>
      <c r="AU301" s="458" t="s">
        <v>86</v>
      </c>
      <c r="AY301" s="451" t="s">
        <v>141</v>
      </c>
      <c r="BK301" s="459">
        <f>SUM(BK302:BK306)</f>
        <v>0</v>
      </c>
    </row>
    <row r="302" spans="1:65" s="378" customFormat="1" ht="49.15" customHeight="1">
      <c r="A302" s="251"/>
      <c r="B302" s="252"/>
      <c r="C302" s="368" t="s">
        <v>584</v>
      </c>
      <c r="D302" s="368" t="s">
        <v>144</v>
      </c>
      <c r="E302" s="369" t="s">
        <v>191</v>
      </c>
      <c r="F302" s="370" t="s">
        <v>192</v>
      </c>
      <c r="G302" s="371" t="s">
        <v>166</v>
      </c>
      <c r="H302" s="372">
        <v>1.4999999999999999E-2</v>
      </c>
      <c r="I302" s="151"/>
      <c r="J302" s="373">
        <f>ROUND(I302*H302,2)</f>
        <v>0</v>
      </c>
      <c r="K302" s="370" t="s">
        <v>1</v>
      </c>
      <c r="L302" s="252"/>
      <c r="M302" s="374" t="s">
        <v>1</v>
      </c>
      <c r="N302" s="375" t="s">
        <v>44</v>
      </c>
      <c r="O302" s="376">
        <v>42.051000000000002</v>
      </c>
      <c r="P302" s="376">
        <f>O302*H302</f>
        <v>0.63076500000000002</v>
      </c>
      <c r="Q302" s="376">
        <v>2.5791300000000001</v>
      </c>
      <c r="R302" s="376">
        <f>Q302*H302</f>
        <v>3.8686949999999998E-2</v>
      </c>
      <c r="S302" s="376">
        <v>0</v>
      </c>
      <c r="T302" s="377">
        <f>S302*H302</f>
        <v>0</v>
      </c>
      <c r="U302" s="251"/>
      <c r="V302" s="251"/>
      <c r="W302" s="251"/>
      <c r="X302" s="251"/>
      <c r="Y302" s="251"/>
      <c r="Z302" s="251"/>
      <c r="AA302" s="251"/>
      <c r="AB302" s="251"/>
      <c r="AC302" s="251"/>
      <c r="AD302" s="251"/>
      <c r="AE302" s="251"/>
      <c r="AR302" s="379" t="s">
        <v>149</v>
      </c>
      <c r="AT302" s="379" t="s">
        <v>144</v>
      </c>
      <c r="AU302" s="379" t="s">
        <v>88</v>
      </c>
      <c r="AY302" s="240" t="s">
        <v>141</v>
      </c>
      <c r="BE302" s="339">
        <f>IF(N302="základní",J302,0)</f>
        <v>0</v>
      </c>
      <c r="BF302" s="339">
        <f>IF(N302="snížená",J302,0)</f>
        <v>0</v>
      </c>
      <c r="BG302" s="339">
        <f>IF(N302="zákl. přenesená",J302,0)</f>
        <v>0</v>
      </c>
      <c r="BH302" s="339">
        <f>IF(N302="sníž. přenesená",J302,0)</f>
        <v>0</v>
      </c>
      <c r="BI302" s="339">
        <f>IF(N302="nulová",J302,0)</f>
        <v>0</v>
      </c>
      <c r="BJ302" s="240" t="s">
        <v>86</v>
      </c>
      <c r="BK302" s="339">
        <f>ROUND(I302*H302,2)</f>
        <v>0</v>
      </c>
      <c r="BL302" s="240" t="s">
        <v>149</v>
      </c>
      <c r="BM302" s="379" t="s">
        <v>585</v>
      </c>
    </row>
    <row r="303" spans="1:65" s="466" customFormat="1" ht="22.5">
      <c r="B303" s="467"/>
      <c r="D303" s="382" t="s">
        <v>156</v>
      </c>
      <c r="E303" s="468" t="s">
        <v>1</v>
      </c>
      <c r="F303" s="469" t="s">
        <v>586</v>
      </c>
      <c r="H303" s="468" t="s">
        <v>1</v>
      </c>
      <c r="I303" s="496"/>
      <c r="L303" s="467"/>
      <c r="M303" s="470"/>
      <c r="N303" s="471"/>
      <c r="O303" s="471"/>
      <c r="P303" s="471"/>
      <c r="Q303" s="471"/>
      <c r="R303" s="471"/>
      <c r="S303" s="471"/>
      <c r="T303" s="472"/>
      <c r="AT303" s="468" t="s">
        <v>156</v>
      </c>
      <c r="AU303" s="468" t="s">
        <v>88</v>
      </c>
      <c r="AV303" s="466" t="s">
        <v>86</v>
      </c>
      <c r="AW303" s="466" t="s">
        <v>34</v>
      </c>
      <c r="AX303" s="466" t="s">
        <v>79</v>
      </c>
      <c r="AY303" s="468" t="s">
        <v>141</v>
      </c>
    </row>
    <row r="304" spans="1:65" s="380" customFormat="1" ht="11.25">
      <c r="B304" s="381"/>
      <c r="D304" s="382" t="s">
        <v>156</v>
      </c>
      <c r="E304" s="383" t="s">
        <v>1</v>
      </c>
      <c r="F304" s="384" t="s">
        <v>587</v>
      </c>
      <c r="H304" s="385">
        <v>1.4999999999999999E-2</v>
      </c>
      <c r="I304" s="386"/>
      <c r="L304" s="381"/>
      <c r="M304" s="387"/>
      <c r="N304" s="388"/>
      <c r="O304" s="388"/>
      <c r="P304" s="388"/>
      <c r="Q304" s="388"/>
      <c r="R304" s="388"/>
      <c r="S304" s="388"/>
      <c r="T304" s="389"/>
      <c r="AT304" s="383" t="s">
        <v>156</v>
      </c>
      <c r="AU304" s="383" t="s">
        <v>88</v>
      </c>
      <c r="AV304" s="380" t="s">
        <v>88</v>
      </c>
      <c r="AW304" s="380" t="s">
        <v>34</v>
      </c>
      <c r="AX304" s="380" t="s">
        <v>86</v>
      </c>
      <c r="AY304" s="383" t="s">
        <v>141</v>
      </c>
    </row>
    <row r="305" spans="1:65" s="378" customFormat="1" ht="37.9" customHeight="1">
      <c r="A305" s="251"/>
      <c r="B305" s="252"/>
      <c r="C305" s="368" t="s">
        <v>588</v>
      </c>
      <c r="D305" s="368" t="s">
        <v>144</v>
      </c>
      <c r="E305" s="369" t="s">
        <v>589</v>
      </c>
      <c r="F305" s="370" t="s">
        <v>590</v>
      </c>
      <c r="G305" s="371" t="s">
        <v>147</v>
      </c>
      <c r="H305" s="372">
        <v>0.1</v>
      </c>
      <c r="I305" s="151"/>
      <c r="J305" s="373">
        <f>ROUND(I305*H305,2)</f>
        <v>0</v>
      </c>
      <c r="K305" s="370" t="s">
        <v>148</v>
      </c>
      <c r="L305" s="252"/>
      <c r="M305" s="374" t="s">
        <v>1</v>
      </c>
      <c r="N305" s="375" t="s">
        <v>44</v>
      </c>
      <c r="O305" s="376">
        <v>2.6</v>
      </c>
      <c r="P305" s="376">
        <f>O305*H305</f>
        <v>0.26</v>
      </c>
      <c r="Q305" s="376">
        <v>2.82E-3</v>
      </c>
      <c r="R305" s="376">
        <f>Q305*H305</f>
        <v>2.8200000000000002E-4</v>
      </c>
      <c r="S305" s="376">
        <v>0.10100000000000001</v>
      </c>
      <c r="T305" s="377">
        <f>S305*H305</f>
        <v>1.0100000000000001E-2</v>
      </c>
      <c r="U305" s="251"/>
      <c r="V305" s="251"/>
      <c r="W305" s="251"/>
      <c r="X305" s="251"/>
      <c r="Y305" s="251"/>
      <c r="Z305" s="251"/>
      <c r="AA305" s="251"/>
      <c r="AB305" s="251"/>
      <c r="AC305" s="251"/>
      <c r="AD305" s="251"/>
      <c r="AE305" s="251"/>
      <c r="AR305" s="379" t="s">
        <v>149</v>
      </c>
      <c r="AT305" s="379" t="s">
        <v>144</v>
      </c>
      <c r="AU305" s="379" t="s">
        <v>88</v>
      </c>
      <c r="AY305" s="240" t="s">
        <v>141</v>
      </c>
      <c r="BE305" s="339">
        <f>IF(N305="základní",J305,0)</f>
        <v>0</v>
      </c>
      <c r="BF305" s="339">
        <f>IF(N305="snížená",J305,0)</f>
        <v>0</v>
      </c>
      <c r="BG305" s="339">
        <f>IF(N305="zákl. přenesená",J305,0)</f>
        <v>0</v>
      </c>
      <c r="BH305" s="339">
        <f>IF(N305="sníž. přenesená",J305,0)</f>
        <v>0</v>
      </c>
      <c r="BI305" s="339">
        <f>IF(N305="nulová",J305,0)</f>
        <v>0</v>
      </c>
      <c r="BJ305" s="240" t="s">
        <v>86</v>
      </c>
      <c r="BK305" s="339">
        <f>ROUND(I305*H305,2)</f>
        <v>0</v>
      </c>
      <c r="BL305" s="240" t="s">
        <v>149</v>
      </c>
      <c r="BM305" s="379" t="s">
        <v>591</v>
      </c>
    </row>
    <row r="306" spans="1:65" s="380" customFormat="1" ht="11.25">
      <c r="B306" s="381"/>
      <c r="D306" s="382" t="s">
        <v>156</v>
      </c>
      <c r="E306" s="383" t="s">
        <v>1</v>
      </c>
      <c r="F306" s="384" t="s">
        <v>592</v>
      </c>
      <c r="H306" s="385">
        <v>0.1</v>
      </c>
      <c r="I306" s="386"/>
      <c r="L306" s="381"/>
      <c r="M306" s="387"/>
      <c r="N306" s="388"/>
      <c r="O306" s="388"/>
      <c r="P306" s="388"/>
      <c r="Q306" s="388"/>
      <c r="R306" s="388"/>
      <c r="S306" s="388"/>
      <c r="T306" s="389"/>
      <c r="AT306" s="383" t="s">
        <v>156</v>
      </c>
      <c r="AU306" s="383" t="s">
        <v>88</v>
      </c>
      <c r="AV306" s="380" t="s">
        <v>88</v>
      </c>
      <c r="AW306" s="380" t="s">
        <v>34</v>
      </c>
      <c r="AX306" s="380" t="s">
        <v>86</v>
      </c>
      <c r="AY306" s="383" t="s">
        <v>141</v>
      </c>
    </row>
    <row r="307" spans="1:65" s="449" customFormat="1" ht="22.9" customHeight="1">
      <c r="B307" s="450"/>
      <c r="D307" s="451" t="s">
        <v>78</v>
      </c>
      <c r="E307" s="460" t="s">
        <v>593</v>
      </c>
      <c r="F307" s="460" t="s">
        <v>594</v>
      </c>
      <c r="I307" s="498"/>
      <c r="J307" s="461">
        <f>BK307</f>
        <v>0</v>
      </c>
      <c r="L307" s="450"/>
      <c r="M307" s="454"/>
      <c r="N307" s="455"/>
      <c r="O307" s="455"/>
      <c r="P307" s="456">
        <f>SUM(P308:P314)</f>
        <v>0.22682999999999998</v>
      </c>
      <c r="Q307" s="455"/>
      <c r="R307" s="456">
        <f>SUM(R308:R314)</f>
        <v>0</v>
      </c>
      <c r="S307" s="455"/>
      <c r="T307" s="457">
        <f>SUM(T308:T314)</f>
        <v>0</v>
      </c>
      <c r="AR307" s="451" t="s">
        <v>86</v>
      </c>
      <c r="AT307" s="458" t="s">
        <v>78</v>
      </c>
      <c r="AU307" s="458" t="s">
        <v>86</v>
      </c>
      <c r="AY307" s="451" t="s">
        <v>141</v>
      </c>
      <c r="BK307" s="459">
        <f>SUM(BK308:BK314)</f>
        <v>0</v>
      </c>
    </row>
    <row r="308" spans="1:65" s="378" customFormat="1" ht="24.2" customHeight="1">
      <c r="A308" s="251"/>
      <c r="B308" s="252"/>
      <c r="C308" s="368" t="s">
        <v>595</v>
      </c>
      <c r="D308" s="368" t="s">
        <v>144</v>
      </c>
      <c r="E308" s="369" t="s">
        <v>596</v>
      </c>
      <c r="F308" s="370" t="s">
        <v>597</v>
      </c>
      <c r="G308" s="371" t="s">
        <v>228</v>
      </c>
      <c r="H308" s="372">
        <v>7.5609999999999999</v>
      </c>
      <c r="I308" s="151"/>
      <c r="J308" s="373">
        <f>ROUND(I308*H308,2)</f>
        <v>0</v>
      </c>
      <c r="K308" s="370" t="s">
        <v>1</v>
      </c>
      <c r="L308" s="252"/>
      <c r="M308" s="374" t="s">
        <v>1</v>
      </c>
      <c r="N308" s="375" t="s">
        <v>44</v>
      </c>
      <c r="O308" s="376">
        <v>0.03</v>
      </c>
      <c r="P308" s="376">
        <f>O308*H308</f>
        <v>0.22682999999999998</v>
      </c>
      <c r="Q308" s="376">
        <v>0</v>
      </c>
      <c r="R308" s="376">
        <f>Q308*H308</f>
        <v>0</v>
      </c>
      <c r="S308" s="376">
        <v>0</v>
      </c>
      <c r="T308" s="377">
        <f>S308*H308</f>
        <v>0</v>
      </c>
      <c r="U308" s="251"/>
      <c r="V308" s="251"/>
      <c r="W308" s="251"/>
      <c r="X308" s="251"/>
      <c r="Y308" s="251"/>
      <c r="Z308" s="251"/>
      <c r="AA308" s="251"/>
      <c r="AB308" s="251"/>
      <c r="AC308" s="251"/>
      <c r="AD308" s="251"/>
      <c r="AE308" s="251"/>
      <c r="AR308" s="379" t="s">
        <v>149</v>
      </c>
      <c r="AT308" s="379" t="s">
        <v>144</v>
      </c>
      <c r="AU308" s="379" t="s">
        <v>88</v>
      </c>
      <c r="AY308" s="240" t="s">
        <v>141</v>
      </c>
      <c r="BE308" s="339">
        <f>IF(N308="základní",J308,0)</f>
        <v>0</v>
      </c>
      <c r="BF308" s="339">
        <f>IF(N308="snížená",J308,0)</f>
        <v>0</v>
      </c>
      <c r="BG308" s="339">
        <f>IF(N308="zákl. přenesená",J308,0)</f>
        <v>0</v>
      </c>
      <c r="BH308" s="339">
        <f>IF(N308="sníž. přenesená",J308,0)</f>
        <v>0</v>
      </c>
      <c r="BI308" s="339">
        <f>IF(N308="nulová",J308,0)</f>
        <v>0</v>
      </c>
      <c r="BJ308" s="240" t="s">
        <v>86</v>
      </c>
      <c r="BK308" s="339">
        <f>ROUND(I308*H308,2)</f>
        <v>0</v>
      </c>
      <c r="BL308" s="240" t="s">
        <v>149</v>
      </c>
      <c r="BM308" s="379" t="s">
        <v>598</v>
      </c>
    </row>
    <row r="309" spans="1:65" s="466" customFormat="1" ht="11.25">
      <c r="B309" s="467"/>
      <c r="D309" s="382" t="s">
        <v>156</v>
      </c>
      <c r="E309" s="468" t="s">
        <v>1</v>
      </c>
      <c r="F309" s="469" t="s">
        <v>599</v>
      </c>
      <c r="H309" s="468" t="s">
        <v>1</v>
      </c>
      <c r="I309" s="496"/>
      <c r="L309" s="467"/>
      <c r="M309" s="470"/>
      <c r="N309" s="471"/>
      <c r="O309" s="471"/>
      <c r="P309" s="471"/>
      <c r="Q309" s="471"/>
      <c r="R309" s="471"/>
      <c r="S309" s="471"/>
      <c r="T309" s="472"/>
      <c r="AT309" s="468" t="s">
        <v>156</v>
      </c>
      <c r="AU309" s="468" t="s">
        <v>88</v>
      </c>
      <c r="AV309" s="466" t="s">
        <v>86</v>
      </c>
      <c r="AW309" s="466" t="s">
        <v>34</v>
      </c>
      <c r="AX309" s="466" t="s">
        <v>79</v>
      </c>
      <c r="AY309" s="468" t="s">
        <v>141</v>
      </c>
    </row>
    <row r="310" spans="1:65" s="466" customFormat="1" ht="11.25">
      <c r="B310" s="467"/>
      <c r="D310" s="382" t="s">
        <v>156</v>
      </c>
      <c r="E310" s="468" t="s">
        <v>1</v>
      </c>
      <c r="F310" s="469" t="s">
        <v>600</v>
      </c>
      <c r="H310" s="468" t="s">
        <v>1</v>
      </c>
      <c r="I310" s="496"/>
      <c r="L310" s="467"/>
      <c r="M310" s="470"/>
      <c r="N310" s="471"/>
      <c r="O310" s="471"/>
      <c r="P310" s="471"/>
      <c r="Q310" s="471"/>
      <c r="R310" s="471"/>
      <c r="S310" s="471"/>
      <c r="T310" s="472"/>
      <c r="AT310" s="468" t="s">
        <v>156</v>
      </c>
      <c r="AU310" s="468" t="s">
        <v>88</v>
      </c>
      <c r="AV310" s="466" t="s">
        <v>86</v>
      </c>
      <c r="AW310" s="466" t="s">
        <v>34</v>
      </c>
      <c r="AX310" s="466" t="s">
        <v>79</v>
      </c>
      <c r="AY310" s="468" t="s">
        <v>141</v>
      </c>
    </row>
    <row r="311" spans="1:65" s="466" customFormat="1" ht="11.25">
      <c r="B311" s="467"/>
      <c r="D311" s="382" t="s">
        <v>156</v>
      </c>
      <c r="E311" s="468" t="s">
        <v>1</v>
      </c>
      <c r="F311" s="469" t="s">
        <v>388</v>
      </c>
      <c r="H311" s="468" t="s">
        <v>1</v>
      </c>
      <c r="I311" s="496"/>
      <c r="L311" s="467"/>
      <c r="M311" s="470"/>
      <c r="N311" s="471"/>
      <c r="O311" s="471"/>
      <c r="P311" s="471"/>
      <c r="Q311" s="471"/>
      <c r="R311" s="471"/>
      <c r="S311" s="471"/>
      <c r="T311" s="472"/>
      <c r="AT311" s="468" t="s">
        <v>156</v>
      </c>
      <c r="AU311" s="468" t="s">
        <v>88</v>
      </c>
      <c r="AV311" s="466" t="s">
        <v>86</v>
      </c>
      <c r="AW311" s="466" t="s">
        <v>34</v>
      </c>
      <c r="AX311" s="466" t="s">
        <v>79</v>
      </c>
      <c r="AY311" s="468" t="s">
        <v>141</v>
      </c>
    </row>
    <row r="312" spans="1:65" s="466" customFormat="1" ht="11.25">
      <c r="B312" s="467"/>
      <c r="D312" s="382" t="s">
        <v>156</v>
      </c>
      <c r="E312" s="468" t="s">
        <v>1</v>
      </c>
      <c r="F312" s="469" t="s">
        <v>389</v>
      </c>
      <c r="H312" s="468" t="s">
        <v>1</v>
      </c>
      <c r="I312" s="496"/>
      <c r="L312" s="467"/>
      <c r="M312" s="470"/>
      <c r="N312" s="471"/>
      <c r="O312" s="471"/>
      <c r="P312" s="471"/>
      <c r="Q312" s="471"/>
      <c r="R312" s="471"/>
      <c r="S312" s="471"/>
      <c r="T312" s="472"/>
      <c r="AT312" s="468" t="s">
        <v>156</v>
      </c>
      <c r="AU312" s="468" t="s">
        <v>88</v>
      </c>
      <c r="AV312" s="466" t="s">
        <v>86</v>
      </c>
      <c r="AW312" s="466" t="s">
        <v>34</v>
      </c>
      <c r="AX312" s="466" t="s">
        <v>79</v>
      </c>
      <c r="AY312" s="468" t="s">
        <v>141</v>
      </c>
    </row>
    <row r="313" spans="1:65" s="380" customFormat="1" ht="11.25">
      <c r="B313" s="381"/>
      <c r="D313" s="382" t="s">
        <v>156</v>
      </c>
      <c r="E313" s="383" t="s">
        <v>1</v>
      </c>
      <c r="F313" s="384" t="s">
        <v>601</v>
      </c>
      <c r="H313" s="385">
        <v>7.5609999999999999</v>
      </c>
      <c r="I313" s="386"/>
      <c r="L313" s="381"/>
      <c r="M313" s="387"/>
      <c r="N313" s="388"/>
      <c r="O313" s="388"/>
      <c r="P313" s="388"/>
      <c r="Q313" s="388"/>
      <c r="R313" s="388"/>
      <c r="S313" s="388"/>
      <c r="T313" s="389"/>
      <c r="AT313" s="383" t="s">
        <v>156</v>
      </c>
      <c r="AU313" s="383" t="s">
        <v>88</v>
      </c>
      <c r="AV313" s="380" t="s">
        <v>88</v>
      </c>
      <c r="AW313" s="380" t="s">
        <v>34</v>
      </c>
      <c r="AX313" s="380" t="s">
        <v>79</v>
      </c>
      <c r="AY313" s="383" t="s">
        <v>141</v>
      </c>
    </row>
    <row r="314" spans="1:65" s="473" customFormat="1" ht="11.25">
      <c r="B314" s="474"/>
      <c r="D314" s="382" t="s">
        <v>156</v>
      </c>
      <c r="E314" s="475" t="s">
        <v>1</v>
      </c>
      <c r="F314" s="476" t="s">
        <v>172</v>
      </c>
      <c r="H314" s="477">
        <v>7.5609999999999999</v>
      </c>
      <c r="I314" s="497"/>
      <c r="L314" s="474"/>
      <c r="M314" s="478"/>
      <c r="N314" s="479"/>
      <c r="O314" s="479"/>
      <c r="P314" s="479"/>
      <c r="Q314" s="479"/>
      <c r="R314" s="479"/>
      <c r="S314" s="479"/>
      <c r="T314" s="480"/>
      <c r="AT314" s="475" t="s">
        <v>156</v>
      </c>
      <c r="AU314" s="475" t="s">
        <v>88</v>
      </c>
      <c r="AV314" s="473" t="s">
        <v>149</v>
      </c>
      <c r="AW314" s="473" t="s">
        <v>34</v>
      </c>
      <c r="AX314" s="473" t="s">
        <v>86</v>
      </c>
      <c r="AY314" s="475" t="s">
        <v>141</v>
      </c>
    </row>
    <row r="315" spans="1:65" s="449" customFormat="1" ht="22.9" customHeight="1">
      <c r="B315" s="450"/>
      <c r="D315" s="451" t="s">
        <v>78</v>
      </c>
      <c r="E315" s="460" t="s">
        <v>602</v>
      </c>
      <c r="F315" s="460" t="s">
        <v>603</v>
      </c>
      <c r="I315" s="498"/>
      <c r="J315" s="461">
        <f>BK315</f>
        <v>0</v>
      </c>
      <c r="L315" s="450"/>
      <c r="M315" s="454"/>
      <c r="N315" s="455"/>
      <c r="O315" s="455"/>
      <c r="P315" s="456">
        <f>P316</f>
        <v>6.6838629999999997</v>
      </c>
      <c r="Q315" s="455"/>
      <c r="R315" s="456">
        <f>R316</f>
        <v>0</v>
      </c>
      <c r="S315" s="455"/>
      <c r="T315" s="457">
        <f>T316</f>
        <v>0</v>
      </c>
      <c r="AR315" s="451" t="s">
        <v>86</v>
      </c>
      <c r="AT315" s="458" t="s">
        <v>78</v>
      </c>
      <c r="AU315" s="458" t="s">
        <v>86</v>
      </c>
      <c r="AY315" s="451" t="s">
        <v>141</v>
      </c>
      <c r="BK315" s="459">
        <f>BK316</f>
        <v>0</v>
      </c>
    </row>
    <row r="316" spans="1:65" s="378" customFormat="1" ht="37.9" customHeight="1">
      <c r="A316" s="251"/>
      <c r="B316" s="252"/>
      <c r="C316" s="368" t="s">
        <v>604</v>
      </c>
      <c r="D316" s="368" t="s">
        <v>144</v>
      </c>
      <c r="E316" s="369" t="s">
        <v>605</v>
      </c>
      <c r="F316" s="370" t="s">
        <v>606</v>
      </c>
      <c r="G316" s="371" t="s">
        <v>228</v>
      </c>
      <c r="H316" s="372">
        <v>8.7829999999999995</v>
      </c>
      <c r="I316" s="151"/>
      <c r="J316" s="373">
        <f>ROUND(I316*H316,2)</f>
        <v>0</v>
      </c>
      <c r="K316" s="370" t="s">
        <v>148</v>
      </c>
      <c r="L316" s="252"/>
      <c r="M316" s="374" t="s">
        <v>1</v>
      </c>
      <c r="N316" s="375" t="s">
        <v>44</v>
      </c>
      <c r="O316" s="376">
        <v>0.76100000000000001</v>
      </c>
      <c r="P316" s="376">
        <f>O316*H316</f>
        <v>6.6838629999999997</v>
      </c>
      <c r="Q316" s="376">
        <v>0</v>
      </c>
      <c r="R316" s="376">
        <f>Q316*H316</f>
        <v>0</v>
      </c>
      <c r="S316" s="376">
        <v>0</v>
      </c>
      <c r="T316" s="377">
        <f>S316*H316</f>
        <v>0</v>
      </c>
      <c r="U316" s="251"/>
      <c r="V316" s="251"/>
      <c r="W316" s="251"/>
      <c r="X316" s="251"/>
      <c r="Y316" s="251"/>
      <c r="Z316" s="251"/>
      <c r="AA316" s="251"/>
      <c r="AB316" s="251"/>
      <c r="AC316" s="251"/>
      <c r="AD316" s="251"/>
      <c r="AE316" s="251"/>
      <c r="AR316" s="379" t="s">
        <v>149</v>
      </c>
      <c r="AT316" s="379" t="s">
        <v>144</v>
      </c>
      <c r="AU316" s="379" t="s">
        <v>88</v>
      </c>
      <c r="AY316" s="240" t="s">
        <v>141</v>
      </c>
      <c r="BE316" s="339">
        <f>IF(N316="základní",J316,0)</f>
        <v>0</v>
      </c>
      <c r="BF316" s="339">
        <f>IF(N316="snížená",J316,0)</f>
        <v>0</v>
      </c>
      <c r="BG316" s="339">
        <f>IF(N316="zákl. přenesená",J316,0)</f>
        <v>0</v>
      </c>
      <c r="BH316" s="339">
        <f>IF(N316="sníž. přenesená",J316,0)</f>
        <v>0</v>
      </c>
      <c r="BI316" s="339">
        <f>IF(N316="nulová",J316,0)</f>
        <v>0</v>
      </c>
      <c r="BJ316" s="240" t="s">
        <v>86</v>
      </c>
      <c r="BK316" s="339">
        <f>ROUND(I316*H316,2)</f>
        <v>0</v>
      </c>
      <c r="BL316" s="240" t="s">
        <v>149</v>
      </c>
      <c r="BM316" s="379" t="s">
        <v>607</v>
      </c>
    </row>
    <row r="317" spans="1:65" s="449" customFormat="1" ht="25.9" customHeight="1">
      <c r="B317" s="450"/>
      <c r="D317" s="451" t="s">
        <v>78</v>
      </c>
      <c r="E317" s="452" t="s">
        <v>230</v>
      </c>
      <c r="F317" s="452" t="s">
        <v>231</v>
      </c>
      <c r="I317" s="498"/>
      <c r="J317" s="453">
        <f>BK317</f>
        <v>0</v>
      </c>
      <c r="L317" s="450"/>
      <c r="M317" s="454"/>
      <c r="N317" s="455"/>
      <c r="O317" s="455"/>
      <c r="P317" s="456">
        <f>SUM(P318:P320)</f>
        <v>0</v>
      </c>
      <c r="Q317" s="455"/>
      <c r="R317" s="456">
        <f>SUM(R318:R320)</f>
        <v>0</v>
      </c>
      <c r="S317" s="455"/>
      <c r="T317" s="457">
        <f>SUM(T318:T320)</f>
        <v>0</v>
      </c>
      <c r="AR317" s="451" t="s">
        <v>149</v>
      </c>
      <c r="AT317" s="458" t="s">
        <v>78</v>
      </c>
      <c r="AU317" s="458" t="s">
        <v>79</v>
      </c>
      <c r="AY317" s="451" t="s">
        <v>141</v>
      </c>
      <c r="BK317" s="459">
        <f>SUM(BK318:BK320)</f>
        <v>0</v>
      </c>
    </row>
    <row r="318" spans="1:65" s="378" customFormat="1" ht="24.2" customHeight="1">
      <c r="A318" s="251"/>
      <c r="B318" s="252"/>
      <c r="C318" s="368" t="s">
        <v>608</v>
      </c>
      <c r="D318" s="368" t="s">
        <v>144</v>
      </c>
      <c r="E318" s="369" t="s">
        <v>609</v>
      </c>
      <c r="F318" s="370" t="s">
        <v>610</v>
      </c>
      <c r="G318" s="371" t="s">
        <v>238</v>
      </c>
      <c r="H318" s="372">
        <v>1</v>
      </c>
      <c r="I318" s="151"/>
      <c r="J318" s="373">
        <f>ROUND(I318*H318,2)</f>
        <v>0</v>
      </c>
      <c r="K318" s="370" t="s">
        <v>1</v>
      </c>
      <c r="L318" s="252"/>
      <c r="M318" s="374" t="s">
        <v>1</v>
      </c>
      <c r="N318" s="375" t="s">
        <v>44</v>
      </c>
      <c r="O318" s="376">
        <v>0</v>
      </c>
      <c r="P318" s="376">
        <f>O318*H318</f>
        <v>0</v>
      </c>
      <c r="Q318" s="376">
        <v>0</v>
      </c>
      <c r="R318" s="376">
        <f>Q318*H318</f>
        <v>0</v>
      </c>
      <c r="S318" s="376">
        <v>0</v>
      </c>
      <c r="T318" s="377">
        <f>S318*H318</f>
        <v>0</v>
      </c>
      <c r="U318" s="251"/>
      <c r="V318" s="251"/>
      <c r="W318" s="251"/>
      <c r="X318" s="251"/>
      <c r="Y318" s="251"/>
      <c r="Z318" s="251"/>
      <c r="AA318" s="251"/>
      <c r="AB318" s="251"/>
      <c r="AC318" s="251"/>
      <c r="AD318" s="251"/>
      <c r="AE318" s="251"/>
      <c r="AR318" s="379" t="s">
        <v>611</v>
      </c>
      <c r="AT318" s="379" t="s">
        <v>144</v>
      </c>
      <c r="AU318" s="379" t="s">
        <v>86</v>
      </c>
      <c r="AY318" s="240" t="s">
        <v>141</v>
      </c>
      <c r="BE318" s="339">
        <f>IF(N318="základní",J318,0)</f>
        <v>0</v>
      </c>
      <c r="BF318" s="339">
        <f>IF(N318="snížená",J318,0)</f>
        <v>0</v>
      </c>
      <c r="BG318" s="339">
        <f>IF(N318="zákl. přenesená",J318,0)</f>
        <v>0</v>
      </c>
      <c r="BH318" s="339">
        <f>IF(N318="sníž. přenesená",J318,0)</f>
        <v>0</v>
      </c>
      <c r="BI318" s="339">
        <f>IF(N318="nulová",J318,0)</f>
        <v>0</v>
      </c>
      <c r="BJ318" s="240" t="s">
        <v>86</v>
      </c>
      <c r="BK318" s="339">
        <f>ROUND(I318*H318,2)</f>
        <v>0</v>
      </c>
      <c r="BL318" s="240" t="s">
        <v>611</v>
      </c>
      <c r="BM318" s="379" t="s">
        <v>612</v>
      </c>
    </row>
    <row r="319" spans="1:65" s="378" customFormat="1" ht="37.9" customHeight="1">
      <c r="A319" s="251"/>
      <c r="B319" s="252"/>
      <c r="C319" s="368" t="s">
        <v>613</v>
      </c>
      <c r="D319" s="368" t="s">
        <v>144</v>
      </c>
      <c r="E319" s="369" t="s">
        <v>308</v>
      </c>
      <c r="F319" s="370" t="s">
        <v>309</v>
      </c>
      <c r="G319" s="371" t="s">
        <v>310</v>
      </c>
      <c r="H319" s="372">
        <v>20</v>
      </c>
      <c r="I319" s="151"/>
      <c r="J319" s="373">
        <f>ROUND(I319*H319,2)</f>
        <v>0</v>
      </c>
      <c r="K319" s="370" t="s">
        <v>1</v>
      </c>
      <c r="L319" s="252"/>
      <c r="M319" s="374" t="s">
        <v>1</v>
      </c>
      <c r="N319" s="375" t="s">
        <v>44</v>
      </c>
      <c r="O319" s="376">
        <v>0</v>
      </c>
      <c r="P319" s="376">
        <f>O319*H319</f>
        <v>0</v>
      </c>
      <c r="Q319" s="376">
        <v>0</v>
      </c>
      <c r="R319" s="376">
        <f>Q319*H319</f>
        <v>0</v>
      </c>
      <c r="S319" s="376">
        <v>0</v>
      </c>
      <c r="T319" s="377">
        <f>S319*H319</f>
        <v>0</v>
      </c>
      <c r="U319" s="251"/>
      <c r="V319" s="251"/>
      <c r="W319" s="251"/>
      <c r="X319" s="251"/>
      <c r="Y319" s="251"/>
      <c r="Z319" s="251"/>
      <c r="AA319" s="251"/>
      <c r="AB319" s="251"/>
      <c r="AC319" s="251"/>
      <c r="AD319" s="251"/>
      <c r="AE319" s="251"/>
      <c r="AR319" s="379" t="s">
        <v>611</v>
      </c>
      <c r="AT319" s="379" t="s">
        <v>144</v>
      </c>
      <c r="AU319" s="379" t="s">
        <v>86</v>
      </c>
      <c r="AY319" s="240" t="s">
        <v>141</v>
      </c>
      <c r="BE319" s="339">
        <f>IF(N319="základní",J319,0)</f>
        <v>0</v>
      </c>
      <c r="BF319" s="339">
        <f>IF(N319="snížená",J319,0)</f>
        <v>0</v>
      </c>
      <c r="BG319" s="339">
        <f>IF(N319="zákl. přenesená",J319,0)</f>
        <v>0</v>
      </c>
      <c r="BH319" s="339">
        <f>IF(N319="sníž. přenesená",J319,0)</f>
        <v>0</v>
      </c>
      <c r="BI319" s="339">
        <f>IF(N319="nulová",J319,0)</f>
        <v>0</v>
      </c>
      <c r="BJ319" s="240" t="s">
        <v>86</v>
      </c>
      <c r="BK319" s="339">
        <f>ROUND(I319*H319,2)</f>
        <v>0</v>
      </c>
      <c r="BL319" s="240" t="s">
        <v>611</v>
      </c>
      <c r="BM319" s="379" t="s">
        <v>614</v>
      </c>
    </row>
    <row r="320" spans="1:65" s="378" customFormat="1" ht="76.349999999999994" customHeight="1">
      <c r="A320" s="251"/>
      <c r="B320" s="252"/>
      <c r="C320" s="368" t="s">
        <v>615</v>
      </c>
      <c r="D320" s="368" t="s">
        <v>144</v>
      </c>
      <c r="E320" s="369" t="s">
        <v>616</v>
      </c>
      <c r="F320" s="370" t="s">
        <v>617</v>
      </c>
      <c r="G320" s="371" t="s">
        <v>618</v>
      </c>
      <c r="H320" s="372">
        <v>1</v>
      </c>
      <c r="I320" s="151"/>
      <c r="J320" s="373">
        <f>ROUND(I320*H320,2)</f>
        <v>0</v>
      </c>
      <c r="K320" s="370" t="s">
        <v>1</v>
      </c>
      <c r="L320" s="252"/>
      <c r="M320" s="491" t="s">
        <v>1</v>
      </c>
      <c r="N320" s="492" t="s">
        <v>44</v>
      </c>
      <c r="O320" s="493">
        <v>0</v>
      </c>
      <c r="P320" s="493">
        <f>O320*H320</f>
        <v>0</v>
      </c>
      <c r="Q320" s="493">
        <v>0</v>
      </c>
      <c r="R320" s="493">
        <f>Q320*H320</f>
        <v>0</v>
      </c>
      <c r="S320" s="493">
        <v>0</v>
      </c>
      <c r="T320" s="494">
        <f>S320*H320</f>
        <v>0</v>
      </c>
      <c r="U320" s="251"/>
      <c r="V320" s="251"/>
      <c r="W320" s="251"/>
      <c r="X320" s="251"/>
      <c r="Y320" s="251"/>
      <c r="Z320" s="251"/>
      <c r="AA320" s="251"/>
      <c r="AB320" s="251"/>
      <c r="AC320" s="251"/>
      <c r="AD320" s="251"/>
      <c r="AE320" s="251"/>
      <c r="AR320" s="379" t="s">
        <v>611</v>
      </c>
      <c r="AT320" s="379" t="s">
        <v>144</v>
      </c>
      <c r="AU320" s="379" t="s">
        <v>86</v>
      </c>
      <c r="AY320" s="240" t="s">
        <v>141</v>
      </c>
      <c r="BE320" s="339">
        <f>IF(N320="základní",J320,0)</f>
        <v>0</v>
      </c>
      <c r="BF320" s="339">
        <f>IF(N320="snížená",J320,0)</f>
        <v>0</v>
      </c>
      <c r="BG320" s="339">
        <f>IF(N320="zákl. přenesená",J320,0)</f>
        <v>0</v>
      </c>
      <c r="BH320" s="339">
        <f>IF(N320="sníž. přenesená",J320,0)</f>
        <v>0</v>
      </c>
      <c r="BI320" s="339">
        <f>IF(N320="nulová",J320,0)</f>
        <v>0</v>
      </c>
      <c r="BJ320" s="240" t="s">
        <v>86</v>
      </c>
      <c r="BK320" s="339">
        <f>ROUND(I320*H320,2)</f>
        <v>0</v>
      </c>
      <c r="BL320" s="240" t="s">
        <v>611</v>
      </c>
      <c r="BM320" s="379" t="s">
        <v>619</v>
      </c>
    </row>
    <row r="321" spans="1:31" s="378" customFormat="1" ht="6.95" customHeight="1">
      <c r="A321" s="251"/>
      <c r="B321" s="278"/>
      <c r="C321" s="279"/>
      <c r="D321" s="279"/>
      <c r="E321" s="279"/>
      <c r="F321" s="279"/>
      <c r="G321" s="279"/>
      <c r="H321" s="279"/>
      <c r="I321" s="279"/>
      <c r="J321" s="279"/>
      <c r="K321" s="279"/>
      <c r="L321" s="252"/>
      <c r="M321" s="251"/>
      <c r="O321" s="251"/>
      <c r="P321" s="251"/>
      <c r="Q321" s="251"/>
      <c r="R321" s="251"/>
      <c r="S321" s="251"/>
      <c r="T321" s="251"/>
      <c r="U321" s="251"/>
      <c r="V321" s="251"/>
      <c r="W321" s="251"/>
      <c r="X321" s="251"/>
      <c r="Y321" s="251"/>
      <c r="Z321" s="251"/>
      <c r="AA321" s="251"/>
      <c r="AB321" s="251"/>
      <c r="AC321" s="251"/>
      <c r="AD321" s="251"/>
      <c r="AE321" s="251"/>
    </row>
  </sheetData>
  <sheetProtection password="CC0C" sheet="1" objects="1" scenarios="1"/>
  <autoFilter ref="C130:K320" xr:uid="{00000000-0009-0000-0000-000002000000}"/>
  <mergeCells count="11">
    <mergeCell ref="L2:V2"/>
    <mergeCell ref="E87:H87"/>
    <mergeCell ref="E89:H89"/>
    <mergeCell ref="E119:H119"/>
    <mergeCell ref="E121:H121"/>
    <mergeCell ref="E123:H123"/>
    <mergeCell ref="E7:H7"/>
    <mergeCell ref="E9:H9"/>
    <mergeCell ref="E11:H11"/>
    <mergeCell ref="E29:H29"/>
    <mergeCell ref="E85:H85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BM309"/>
  <sheetViews>
    <sheetView showGridLines="0" topLeftCell="A80" workbookViewId="0">
      <selection activeCell="I133" sqref="I133"/>
    </sheetView>
  </sheetViews>
  <sheetFormatPr defaultRowHeight="15"/>
  <cols>
    <col min="1" max="1" width="8.33203125" style="95" customWidth="1"/>
    <col min="2" max="2" width="1.1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50.83203125" style="95" customWidth="1"/>
    <col min="7" max="7" width="7.5" style="95" customWidth="1"/>
    <col min="8" max="8" width="11.5" style="95" customWidth="1"/>
    <col min="9" max="11" width="20.1640625" style="95" customWidth="1"/>
    <col min="12" max="12" width="9.33203125" style="95" customWidth="1"/>
    <col min="13" max="13" width="10.83203125" style="95" hidden="1" customWidth="1"/>
    <col min="14" max="14" width="9.33203125" style="95" hidden="1"/>
    <col min="15" max="20" width="14.1640625" style="95" hidden="1" customWidth="1"/>
    <col min="21" max="21" width="16.33203125" style="95" hidden="1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46" ht="11.25"/>
    <row r="2" spans="1:46" ht="36.950000000000003" customHeight="1">
      <c r="L2" s="390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240" t="s">
        <v>102</v>
      </c>
    </row>
    <row r="3" spans="1:46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44"/>
      <c r="AT3" s="240" t="s">
        <v>88</v>
      </c>
    </row>
    <row r="4" spans="1:46" ht="24.95" customHeight="1">
      <c r="B4" s="244"/>
      <c r="D4" s="391" t="s">
        <v>108</v>
      </c>
      <c r="L4" s="244"/>
      <c r="M4" s="392" t="s">
        <v>10</v>
      </c>
      <c r="AT4" s="240" t="s">
        <v>3</v>
      </c>
    </row>
    <row r="5" spans="1:46" ht="6.95" customHeight="1">
      <c r="B5" s="244"/>
      <c r="L5" s="244"/>
    </row>
    <row r="6" spans="1:46" ht="12" customHeight="1">
      <c r="B6" s="244"/>
      <c r="D6" s="393" t="s">
        <v>14</v>
      </c>
      <c r="L6" s="244"/>
    </row>
    <row r="7" spans="1:46" ht="16.5" customHeight="1">
      <c r="B7" s="244"/>
      <c r="E7" s="249" t="str">
        <f>'Rekapitulace stavby'!K6</f>
        <v>Kosmonosy, obnova vodovodu a kanalizace - 2. etapa - část C</v>
      </c>
      <c r="F7" s="250"/>
      <c r="G7" s="250"/>
      <c r="H7" s="250"/>
      <c r="L7" s="244"/>
    </row>
    <row r="8" spans="1:46" ht="12" customHeight="1">
      <c r="B8" s="244"/>
      <c r="D8" s="393" t="s">
        <v>109</v>
      </c>
      <c r="L8" s="244"/>
    </row>
    <row r="9" spans="1:46" s="378" customFormat="1" ht="16.5" customHeight="1">
      <c r="A9" s="251"/>
      <c r="B9" s="252"/>
      <c r="C9" s="251"/>
      <c r="D9" s="251"/>
      <c r="E9" s="249" t="s">
        <v>620</v>
      </c>
      <c r="F9" s="311"/>
      <c r="G9" s="311"/>
      <c r="H9" s="311"/>
      <c r="I9" s="251"/>
      <c r="J9" s="251"/>
      <c r="K9" s="251"/>
      <c r="L9" s="394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</row>
    <row r="10" spans="1:46" s="378" customFormat="1" ht="12" customHeight="1">
      <c r="A10" s="251"/>
      <c r="B10" s="252"/>
      <c r="C10" s="251"/>
      <c r="D10" s="393" t="s">
        <v>111</v>
      </c>
      <c r="E10" s="251"/>
      <c r="F10" s="251"/>
      <c r="G10" s="251"/>
      <c r="H10" s="251"/>
      <c r="I10" s="251"/>
      <c r="J10" s="251"/>
      <c r="K10" s="251"/>
      <c r="L10" s="394"/>
      <c r="S10" s="251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  <c r="AD10" s="251"/>
      <c r="AE10" s="251"/>
    </row>
    <row r="11" spans="1:46" s="378" customFormat="1" ht="16.5" customHeight="1">
      <c r="A11" s="251"/>
      <c r="B11" s="252"/>
      <c r="C11" s="251"/>
      <c r="D11" s="251"/>
      <c r="E11" s="395" t="s">
        <v>621</v>
      </c>
      <c r="F11" s="311"/>
      <c r="G11" s="311"/>
      <c r="H11" s="311"/>
      <c r="I11" s="251"/>
      <c r="J11" s="251"/>
      <c r="K11" s="251"/>
      <c r="L11" s="394"/>
      <c r="S11" s="251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</row>
    <row r="12" spans="1:46" s="378" customFormat="1" ht="11.25">
      <c r="A12" s="251"/>
      <c r="B12" s="252"/>
      <c r="C12" s="251"/>
      <c r="D12" s="251"/>
      <c r="E12" s="251"/>
      <c r="F12" s="251"/>
      <c r="G12" s="251"/>
      <c r="H12" s="251"/>
      <c r="I12" s="251"/>
      <c r="J12" s="251"/>
      <c r="K12" s="251"/>
      <c r="L12" s="394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</row>
    <row r="13" spans="1:46" s="378" customFormat="1" ht="12" customHeight="1">
      <c r="A13" s="251"/>
      <c r="B13" s="252"/>
      <c r="C13" s="251"/>
      <c r="D13" s="393" t="s">
        <v>16</v>
      </c>
      <c r="E13" s="251"/>
      <c r="F13" s="396" t="s">
        <v>1</v>
      </c>
      <c r="G13" s="251"/>
      <c r="H13" s="251"/>
      <c r="I13" s="393" t="s">
        <v>17</v>
      </c>
      <c r="J13" s="396" t="s">
        <v>1</v>
      </c>
      <c r="K13" s="251"/>
      <c r="L13" s="394"/>
      <c r="S13" s="251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  <c r="AD13" s="251"/>
      <c r="AE13" s="251"/>
    </row>
    <row r="14" spans="1:46" s="378" customFormat="1" ht="12" customHeight="1">
      <c r="A14" s="251"/>
      <c r="B14" s="252"/>
      <c r="C14" s="251"/>
      <c r="D14" s="393" t="s">
        <v>18</v>
      </c>
      <c r="E14" s="251"/>
      <c r="F14" s="396" t="s">
        <v>19</v>
      </c>
      <c r="G14" s="251"/>
      <c r="H14" s="251"/>
      <c r="I14" s="393" t="s">
        <v>20</v>
      </c>
      <c r="J14" s="397" t="str">
        <f>'Rekapitulace stavby'!AN8</f>
        <v>29. 10. 2020</v>
      </c>
      <c r="K14" s="251"/>
      <c r="L14" s="394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</row>
    <row r="15" spans="1:46" s="378" customFormat="1" ht="10.9" customHeight="1">
      <c r="A15" s="251"/>
      <c r="B15" s="252"/>
      <c r="C15" s="251"/>
      <c r="D15" s="251"/>
      <c r="E15" s="251"/>
      <c r="F15" s="251"/>
      <c r="G15" s="251"/>
      <c r="H15" s="251"/>
      <c r="I15" s="251"/>
      <c r="J15" s="251"/>
      <c r="K15" s="251"/>
      <c r="L15" s="394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</row>
    <row r="16" spans="1:46" s="378" customFormat="1" ht="12" customHeight="1">
      <c r="A16" s="251"/>
      <c r="B16" s="252"/>
      <c r="C16" s="251"/>
      <c r="D16" s="393" t="s">
        <v>22</v>
      </c>
      <c r="E16" s="251"/>
      <c r="F16" s="251"/>
      <c r="G16" s="251"/>
      <c r="H16" s="251"/>
      <c r="I16" s="393" t="s">
        <v>23</v>
      </c>
      <c r="J16" s="396" t="s">
        <v>24</v>
      </c>
      <c r="K16" s="251"/>
      <c r="L16" s="394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  <c r="AD16" s="251"/>
      <c r="AE16" s="251"/>
    </row>
    <row r="17" spans="1:31" s="378" customFormat="1" ht="18" customHeight="1">
      <c r="A17" s="251"/>
      <c r="B17" s="252"/>
      <c r="C17" s="251"/>
      <c r="D17" s="251"/>
      <c r="E17" s="396" t="s">
        <v>25</v>
      </c>
      <c r="F17" s="251"/>
      <c r="G17" s="251"/>
      <c r="H17" s="251"/>
      <c r="I17" s="393" t="s">
        <v>26</v>
      </c>
      <c r="J17" s="396" t="s">
        <v>27</v>
      </c>
      <c r="K17" s="251"/>
      <c r="L17" s="394"/>
      <c r="S17" s="251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  <c r="AD17" s="251"/>
      <c r="AE17" s="251"/>
    </row>
    <row r="18" spans="1:31" s="378" customFormat="1" ht="6.95" customHeight="1">
      <c r="A18" s="251"/>
      <c r="B18" s="252"/>
      <c r="C18" s="251"/>
      <c r="D18" s="251"/>
      <c r="E18" s="251"/>
      <c r="F18" s="251"/>
      <c r="G18" s="251"/>
      <c r="H18" s="251"/>
      <c r="I18" s="251"/>
      <c r="J18" s="251"/>
      <c r="K18" s="251"/>
      <c r="L18" s="394"/>
      <c r="S18" s="251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  <c r="AD18" s="251"/>
      <c r="AE18" s="251"/>
    </row>
    <row r="19" spans="1:31" s="378" customFormat="1" ht="12" customHeight="1">
      <c r="A19" s="251"/>
      <c r="B19" s="252"/>
      <c r="C19" s="251"/>
      <c r="D19" s="393" t="s">
        <v>28</v>
      </c>
      <c r="E19" s="251"/>
      <c r="F19" s="251"/>
      <c r="G19" s="251"/>
      <c r="H19" s="251"/>
      <c r="I19" s="393" t="s">
        <v>23</v>
      </c>
      <c r="J19" s="396" t="s">
        <v>1</v>
      </c>
      <c r="K19" s="251"/>
      <c r="L19" s="394"/>
      <c r="S19" s="251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  <c r="AD19" s="251"/>
      <c r="AE19" s="251"/>
    </row>
    <row r="20" spans="1:31" s="378" customFormat="1" ht="18" customHeight="1">
      <c r="A20" s="251"/>
      <c r="B20" s="252"/>
      <c r="C20" s="251"/>
      <c r="D20" s="251"/>
      <c r="E20" s="396" t="s">
        <v>29</v>
      </c>
      <c r="F20" s="251"/>
      <c r="G20" s="251"/>
      <c r="H20" s="251"/>
      <c r="I20" s="393" t="s">
        <v>26</v>
      </c>
      <c r="J20" s="396" t="s">
        <v>1</v>
      </c>
      <c r="K20" s="251"/>
      <c r="L20" s="394"/>
      <c r="S20" s="251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  <c r="AD20" s="251"/>
      <c r="AE20" s="251"/>
    </row>
    <row r="21" spans="1:31" s="378" customFormat="1" ht="6.95" customHeight="1">
      <c r="A21" s="251"/>
      <c r="B21" s="252"/>
      <c r="C21" s="251"/>
      <c r="D21" s="251"/>
      <c r="E21" s="251"/>
      <c r="F21" s="251"/>
      <c r="G21" s="251"/>
      <c r="H21" s="251"/>
      <c r="I21" s="251"/>
      <c r="J21" s="251"/>
      <c r="K21" s="251"/>
      <c r="L21" s="394"/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</row>
    <row r="22" spans="1:31" s="378" customFormat="1" ht="12" customHeight="1">
      <c r="A22" s="251"/>
      <c r="B22" s="252"/>
      <c r="C22" s="251"/>
      <c r="D22" s="393" t="s">
        <v>30</v>
      </c>
      <c r="E22" s="251"/>
      <c r="F22" s="251"/>
      <c r="G22" s="251"/>
      <c r="H22" s="251"/>
      <c r="I22" s="393" t="s">
        <v>23</v>
      </c>
      <c r="J22" s="396" t="s">
        <v>31</v>
      </c>
      <c r="K22" s="251"/>
      <c r="L22" s="394"/>
      <c r="S22" s="251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  <c r="AD22" s="251"/>
      <c r="AE22" s="251"/>
    </row>
    <row r="23" spans="1:31" s="378" customFormat="1" ht="18" customHeight="1">
      <c r="A23" s="251"/>
      <c r="B23" s="252"/>
      <c r="C23" s="251"/>
      <c r="D23" s="251"/>
      <c r="E23" s="396" t="s">
        <v>32</v>
      </c>
      <c r="F23" s="251"/>
      <c r="G23" s="251"/>
      <c r="H23" s="251"/>
      <c r="I23" s="393" t="s">
        <v>26</v>
      </c>
      <c r="J23" s="396" t="s">
        <v>33</v>
      </c>
      <c r="K23" s="251"/>
      <c r="L23" s="394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</row>
    <row r="24" spans="1:31" s="378" customFormat="1" ht="6.95" customHeight="1">
      <c r="A24" s="251"/>
      <c r="B24" s="252"/>
      <c r="C24" s="251"/>
      <c r="D24" s="251"/>
      <c r="E24" s="251"/>
      <c r="F24" s="251"/>
      <c r="G24" s="251"/>
      <c r="H24" s="251"/>
      <c r="I24" s="251"/>
      <c r="J24" s="251"/>
      <c r="K24" s="251"/>
      <c r="L24" s="394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  <c r="AD24" s="251"/>
      <c r="AE24" s="251"/>
    </row>
    <row r="25" spans="1:31" s="378" customFormat="1" ht="12" customHeight="1">
      <c r="A25" s="251"/>
      <c r="B25" s="252"/>
      <c r="C25" s="251"/>
      <c r="D25" s="393" t="s">
        <v>35</v>
      </c>
      <c r="E25" s="251"/>
      <c r="F25" s="251"/>
      <c r="G25" s="251"/>
      <c r="H25" s="251"/>
      <c r="I25" s="393" t="s">
        <v>23</v>
      </c>
      <c r="J25" s="396" t="s">
        <v>1</v>
      </c>
      <c r="K25" s="251"/>
      <c r="L25" s="394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</row>
    <row r="26" spans="1:31" s="378" customFormat="1" ht="18" customHeight="1">
      <c r="A26" s="251"/>
      <c r="B26" s="252"/>
      <c r="C26" s="251"/>
      <c r="D26" s="251"/>
      <c r="E26" s="396" t="s">
        <v>36</v>
      </c>
      <c r="F26" s="251"/>
      <c r="G26" s="251"/>
      <c r="H26" s="251"/>
      <c r="I26" s="393" t="s">
        <v>26</v>
      </c>
      <c r="J26" s="396" t="s">
        <v>1</v>
      </c>
      <c r="K26" s="251"/>
      <c r="L26" s="394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</row>
    <row r="27" spans="1:31" s="378" customFormat="1" ht="6.95" customHeight="1">
      <c r="A27" s="251"/>
      <c r="B27" s="252"/>
      <c r="C27" s="251"/>
      <c r="D27" s="251"/>
      <c r="E27" s="251"/>
      <c r="F27" s="251"/>
      <c r="G27" s="251"/>
      <c r="H27" s="251"/>
      <c r="I27" s="251"/>
      <c r="J27" s="251"/>
      <c r="K27" s="251"/>
      <c r="L27" s="394"/>
      <c r="S27" s="251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  <c r="AD27" s="251"/>
      <c r="AE27" s="251"/>
    </row>
    <row r="28" spans="1:31" s="378" customFormat="1" ht="12" customHeight="1">
      <c r="A28" s="251"/>
      <c r="B28" s="252"/>
      <c r="C28" s="251"/>
      <c r="D28" s="393" t="s">
        <v>37</v>
      </c>
      <c r="E28" s="251"/>
      <c r="F28" s="251"/>
      <c r="G28" s="251"/>
      <c r="H28" s="251"/>
      <c r="I28" s="251"/>
      <c r="J28" s="251"/>
      <c r="K28" s="251"/>
      <c r="L28" s="394"/>
      <c r="S28" s="251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  <c r="AD28" s="251"/>
      <c r="AE28" s="251"/>
    </row>
    <row r="29" spans="1:31" s="400" customFormat="1" ht="16.5" customHeight="1">
      <c r="A29" s="262"/>
      <c r="B29" s="258"/>
      <c r="C29" s="262"/>
      <c r="D29" s="262"/>
      <c r="E29" s="398" t="s">
        <v>1</v>
      </c>
      <c r="F29" s="398"/>
      <c r="G29" s="398"/>
      <c r="H29" s="398"/>
      <c r="I29" s="262"/>
      <c r="J29" s="262"/>
      <c r="K29" s="262"/>
      <c r="L29" s="399"/>
      <c r="S29" s="262"/>
      <c r="T29" s="262"/>
      <c r="U29" s="262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</row>
    <row r="30" spans="1:31" s="378" customFormat="1" ht="6.95" customHeight="1">
      <c r="A30" s="251"/>
      <c r="B30" s="252"/>
      <c r="C30" s="251"/>
      <c r="D30" s="251"/>
      <c r="E30" s="251"/>
      <c r="F30" s="251"/>
      <c r="G30" s="251"/>
      <c r="H30" s="251"/>
      <c r="I30" s="251"/>
      <c r="J30" s="251"/>
      <c r="K30" s="251"/>
      <c r="L30" s="394"/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</row>
    <row r="31" spans="1:31" s="378" customFormat="1" ht="6.95" customHeight="1">
      <c r="A31" s="251"/>
      <c r="B31" s="252"/>
      <c r="C31" s="251"/>
      <c r="D31" s="263"/>
      <c r="E31" s="263"/>
      <c r="F31" s="263"/>
      <c r="G31" s="263"/>
      <c r="H31" s="263"/>
      <c r="I31" s="263"/>
      <c r="J31" s="263"/>
      <c r="K31" s="263"/>
      <c r="L31" s="394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</row>
    <row r="32" spans="1:31" s="378" customFormat="1" ht="25.35" customHeight="1">
      <c r="A32" s="251"/>
      <c r="B32" s="252"/>
      <c r="C32" s="251"/>
      <c r="D32" s="401" t="s">
        <v>39</v>
      </c>
      <c r="E32" s="251"/>
      <c r="F32" s="251"/>
      <c r="G32" s="251"/>
      <c r="H32" s="251"/>
      <c r="I32" s="251"/>
      <c r="J32" s="402">
        <f>ROUND(J130, 2)</f>
        <v>0</v>
      </c>
      <c r="K32" s="251"/>
      <c r="L32" s="394"/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</row>
    <row r="33" spans="1:31" s="378" customFormat="1" ht="6.95" customHeight="1">
      <c r="A33" s="251"/>
      <c r="B33" s="252"/>
      <c r="C33" s="251"/>
      <c r="D33" s="263"/>
      <c r="E33" s="263"/>
      <c r="F33" s="263"/>
      <c r="G33" s="263"/>
      <c r="H33" s="263"/>
      <c r="I33" s="263"/>
      <c r="J33" s="263"/>
      <c r="K33" s="263"/>
      <c r="L33" s="394"/>
      <c r="S33" s="251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  <c r="AD33" s="251"/>
      <c r="AE33" s="251"/>
    </row>
    <row r="34" spans="1:31" s="378" customFormat="1" ht="14.45" customHeight="1">
      <c r="A34" s="251"/>
      <c r="B34" s="252"/>
      <c r="C34" s="251"/>
      <c r="D34" s="251"/>
      <c r="E34" s="251"/>
      <c r="F34" s="403" t="s">
        <v>41</v>
      </c>
      <c r="G34" s="251"/>
      <c r="H34" s="251"/>
      <c r="I34" s="403" t="s">
        <v>40</v>
      </c>
      <c r="J34" s="403" t="s">
        <v>42</v>
      </c>
      <c r="K34" s="251"/>
      <c r="L34" s="394"/>
      <c r="S34" s="251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  <c r="AD34" s="251"/>
      <c r="AE34" s="251"/>
    </row>
    <row r="35" spans="1:31" s="378" customFormat="1" ht="14.45" customHeight="1">
      <c r="A35" s="251"/>
      <c r="B35" s="252"/>
      <c r="C35" s="251"/>
      <c r="D35" s="404" t="s">
        <v>43</v>
      </c>
      <c r="E35" s="393" t="s">
        <v>44</v>
      </c>
      <c r="F35" s="405">
        <f>ROUND((SUM(BE130:BE308)),  2)</f>
        <v>0</v>
      </c>
      <c r="G35" s="251"/>
      <c r="H35" s="251"/>
      <c r="I35" s="406">
        <v>0.21</v>
      </c>
      <c r="J35" s="405">
        <f>ROUND(((SUM(BE130:BE308))*I35),  2)</f>
        <v>0</v>
      </c>
      <c r="K35" s="251"/>
      <c r="L35" s="394"/>
      <c r="S35" s="251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  <c r="AD35" s="251"/>
      <c r="AE35" s="251"/>
    </row>
    <row r="36" spans="1:31" s="378" customFormat="1" ht="14.45" customHeight="1">
      <c r="A36" s="251"/>
      <c r="B36" s="252"/>
      <c r="C36" s="251"/>
      <c r="D36" s="251"/>
      <c r="E36" s="393" t="s">
        <v>45</v>
      </c>
      <c r="F36" s="405">
        <f>ROUND((SUM(BF130:BF308)),  2)</f>
        <v>0</v>
      </c>
      <c r="G36" s="251"/>
      <c r="H36" s="251"/>
      <c r="I36" s="406">
        <v>0.15</v>
      </c>
      <c r="J36" s="405">
        <f>ROUND(((SUM(BF130:BF308))*I36),  2)</f>
        <v>0</v>
      </c>
      <c r="K36" s="251"/>
      <c r="L36" s="394"/>
      <c r="S36" s="251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  <c r="AD36" s="251"/>
      <c r="AE36" s="251"/>
    </row>
    <row r="37" spans="1:31" s="378" customFormat="1" ht="14.45" hidden="1" customHeight="1">
      <c r="A37" s="251"/>
      <c r="B37" s="252"/>
      <c r="C37" s="251"/>
      <c r="D37" s="251"/>
      <c r="E37" s="393" t="s">
        <v>46</v>
      </c>
      <c r="F37" s="405">
        <f>ROUND((SUM(BG130:BG308)),  2)</f>
        <v>0</v>
      </c>
      <c r="G37" s="251"/>
      <c r="H37" s="251"/>
      <c r="I37" s="406">
        <v>0.21</v>
      </c>
      <c r="J37" s="405">
        <f>0</f>
        <v>0</v>
      </c>
      <c r="K37" s="251"/>
      <c r="L37" s="394"/>
      <c r="S37" s="251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  <c r="AD37" s="251"/>
      <c r="AE37" s="251"/>
    </row>
    <row r="38" spans="1:31" s="378" customFormat="1" ht="14.45" hidden="1" customHeight="1">
      <c r="A38" s="251"/>
      <c r="B38" s="252"/>
      <c r="C38" s="251"/>
      <c r="D38" s="251"/>
      <c r="E38" s="393" t="s">
        <v>47</v>
      </c>
      <c r="F38" s="405">
        <f>ROUND((SUM(BH130:BH308)),  2)</f>
        <v>0</v>
      </c>
      <c r="G38" s="251"/>
      <c r="H38" s="251"/>
      <c r="I38" s="406">
        <v>0.15</v>
      </c>
      <c r="J38" s="405">
        <f>0</f>
        <v>0</v>
      </c>
      <c r="K38" s="251"/>
      <c r="L38" s="394"/>
      <c r="S38" s="251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  <c r="AD38" s="251"/>
      <c r="AE38" s="251"/>
    </row>
    <row r="39" spans="1:31" s="378" customFormat="1" ht="14.45" hidden="1" customHeight="1">
      <c r="A39" s="251"/>
      <c r="B39" s="252"/>
      <c r="C39" s="251"/>
      <c r="D39" s="251"/>
      <c r="E39" s="393" t="s">
        <v>48</v>
      </c>
      <c r="F39" s="405">
        <f>ROUND((SUM(BI130:BI308)),  2)</f>
        <v>0</v>
      </c>
      <c r="G39" s="251"/>
      <c r="H39" s="251"/>
      <c r="I39" s="406">
        <v>0</v>
      </c>
      <c r="J39" s="405">
        <f>0</f>
        <v>0</v>
      </c>
      <c r="K39" s="251"/>
      <c r="L39" s="394"/>
      <c r="S39" s="251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  <c r="AD39" s="251"/>
      <c r="AE39" s="251"/>
    </row>
    <row r="40" spans="1:31" s="378" customFormat="1" ht="6.95" customHeight="1">
      <c r="A40" s="251"/>
      <c r="B40" s="252"/>
      <c r="C40" s="251"/>
      <c r="D40" s="251"/>
      <c r="E40" s="251"/>
      <c r="F40" s="251"/>
      <c r="G40" s="251"/>
      <c r="H40" s="251"/>
      <c r="I40" s="251"/>
      <c r="J40" s="251"/>
      <c r="K40" s="251"/>
      <c r="L40" s="394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</row>
    <row r="41" spans="1:31" s="378" customFormat="1" ht="25.35" customHeight="1">
      <c r="A41" s="251"/>
      <c r="B41" s="252"/>
      <c r="C41" s="407"/>
      <c r="D41" s="408" t="s">
        <v>49</v>
      </c>
      <c r="E41" s="273"/>
      <c r="F41" s="273"/>
      <c r="G41" s="409" t="s">
        <v>50</v>
      </c>
      <c r="H41" s="410" t="s">
        <v>51</v>
      </c>
      <c r="I41" s="273"/>
      <c r="J41" s="411">
        <f>SUM(J32:J39)</f>
        <v>0</v>
      </c>
      <c r="K41" s="412"/>
      <c r="L41" s="394"/>
      <c r="S41" s="251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  <c r="AD41" s="251"/>
      <c r="AE41" s="251"/>
    </row>
    <row r="42" spans="1:31" s="378" customFormat="1" ht="14.45" customHeight="1">
      <c r="A42" s="251"/>
      <c r="B42" s="252"/>
      <c r="C42" s="251"/>
      <c r="D42" s="251"/>
      <c r="E42" s="251"/>
      <c r="F42" s="251"/>
      <c r="G42" s="251"/>
      <c r="H42" s="251"/>
      <c r="I42" s="251"/>
      <c r="J42" s="251"/>
      <c r="K42" s="251"/>
      <c r="L42" s="394"/>
      <c r="S42" s="251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  <c r="AD42" s="251"/>
      <c r="AE42" s="251"/>
    </row>
    <row r="43" spans="1:31" ht="14.45" customHeight="1">
      <c r="B43" s="244"/>
      <c r="L43" s="244"/>
    </row>
    <row r="44" spans="1:31" ht="14.45" customHeight="1">
      <c r="B44" s="244"/>
      <c r="L44" s="244"/>
    </row>
    <row r="45" spans="1:31" ht="14.45" customHeight="1">
      <c r="B45" s="244"/>
      <c r="L45" s="244"/>
    </row>
    <row r="46" spans="1:31" ht="14.45" customHeight="1">
      <c r="B46" s="244"/>
      <c r="L46" s="244"/>
    </row>
    <row r="47" spans="1:31" ht="14.45" customHeight="1">
      <c r="B47" s="244"/>
      <c r="L47" s="244"/>
    </row>
    <row r="48" spans="1:31" ht="14.45" customHeight="1">
      <c r="B48" s="244"/>
      <c r="L48" s="244"/>
    </row>
    <row r="49" spans="1:31" ht="14.45" customHeight="1">
      <c r="B49" s="244"/>
      <c r="L49" s="244"/>
    </row>
    <row r="50" spans="1:31" s="378" customFormat="1" ht="14.45" customHeight="1">
      <c r="B50" s="394"/>
      <c r="D50" s="413" t="s">
        <v>52</v>
      </c>
      <c r="E50" s="414"/>
      <c r="F50" s="414"/>
      <c r="G50" s="413" t="s">
        <v>53</v>
      </c>
      <c r="H50" s="414"/>
      <c r="I50" s="414"/>
      <c r="J50" s="414"/>
      <c r="K50" s="414"/>
      <c r="L50" s="394"/>
    </row>
    <row r="51" spans="1:31" ht="11.25">
      <c r="B51" s="244"/>
      <c r="L51" s="244"/>
    </row>
    <row r="52" spans="1:31" ht="11.25">
      <c r="B52" s="244"/>
      <c r="L52" s="244"/>
    </row>
    <row r="53" spans="1:31" ht="11.25">
      <c r="B53" s="244"/>
      <c r="L53" s="244"/>
    </row>
    <row r="54" spans="1:31" ht="11.25">
      <c r="B54" s="244"/>
      <c r="L54" s="244"/>
    </row>
    <row r="55" spans="1:31" ht="11.25">
      <c r="B55" s="244"/>
      <c r="L55" s="244"/>
    </row>
    <row r="56" spans="1:31" ht="11.25">
      <c r="B56" s="244"/>
      <c r="L56" s="244"/>
    </row>
    <row r="57" spans="1:31" ht="11.25">
      <c r="B57" s="244"/>
      <c r="L57" s="244"/>
    </row>
    <row r="58" spans="1:31" ht="11.25">
      <c r="B58" s="244"/>
      <c r="L58" s="244"/>
    </row>
    <row r="59" spans="1:31" ht="11.25">
      <c r="B59" s="244"/>
      <c r="L59" s="244"/>
    </row>
    <row r="60" spans="1:31" ht="11.25">
      <c r="B60" s="244"/>
      <c r="L60" s="244"/>
    </row>
    <row r="61" spans="1:31" s="378" customFormat="1" ht="12.75">
      <c r="A61" s="251"/>
      <c r="B61" s="252"/>
      <c r="C61" s="251"/>
      <c r="D61" s="415" t="s">
        <v>54</v>
      </c>
      <c r="E61" s="416"/>
      <c r="F61" s="417" t="s">
        <v>55</v>
      </c>
      <c r="G61" s="415" t="s">
        <v>54</v>
      </c>
      <c r="H61" s="416"/>
      <c r="I61" s="416"/>
      <c r="J61" s="418" t="s">
        <v>55</v>
      </c>
      <c r="K61" s="416"/>
      <c r="L61" s="394"/>
      <c r="S61" s="251"/>
      <c r="T61" s="251"/>
      <c r="U61" s="251"/>
      <c r="V61" s="251"/>
      <c r="W61" s="251"/>
      <c r="X61" s="251"/>
      <c r="Y61" s="251"/>
      <c r="Z61" s="251"/>
      <c r="AA61" s="251"/>
      <c r="AB61" s="251"/>
      <c r="AC61" s="251"/>
      <c r="AD61" s="251"/>
      <c r="AE61" s="251"/>
    </row>
    <row r="62" spans="1:31" ht="11.25">
      <c r="B62" s="244"/>
      <c r="L62" s="244"/>
    </row>
    <row r="63" spans="1:31" ht="11.25">
      <c r="B63" s="244"/>
      <c r="L63" s="244"/>
    </row>
    <row r="64" spans="1:31" ht="11.25">
      <c r="B64" s="244"/>
      <c r="L64" s="244"/>
    </row>
    <row r="65" spans="1:31" s="378" customFormat="1" ht="12.75">
      <c r="A65" s="251"/>
      <c r="B65" s="252"/>
      <c r="C65" s="251"/>
      <c r="D65" s="413" t="s">
        <v>56</v>
      </c>
      <c r="E65" s="419"/>
      <c r="F65" s="419"/>
      <c r="G65" s="413" t="s">
        <v>57</v>
      </c>
      <c r="H65" s="419"/>
      <c r="I65" s="419"/>
      <c r="J65" s="419"/>
      <c r="K65" s="419"/>
      <c r="L65" s="394"/>
      <c r="S65" s="251"/>
      <c r="T65" s="251"/>
      <c r="U65" s="251"/>
      <c r="V65" s="251"/>
      <c r="W65" s="251"/>
      <c r="X65" s="251"/>
      <c r="Y65" s="251"/>
      <c r="Z65" s="251"/>
      <c r="AA65" s="251"/>
      <c r="AB65" s="251"/>
      <c r="AC65" s="251"/>
      <c r="AD65" s="251"/>
      <c r="AE65" s="251"/>
    </row>
    <row r="66" spans="1:31" ht="11.25">
      <c r="B66" s="244"/>
      <c r="L66" s="244"/>
    </row>
    <row r="67" spans="1:31" ht="11.25">
      <c r="B67" s="244"/>
      <c r="L67" s="244"/>
    </row>
    <row r="68" spans="1:31" ht="11.25">
      <c r="B68" s="244"/>
      <c r="L68" s="244"/>
    </row>
    <row r="69" spans="1:31" ht="11.25">
      <c r="B69" s="244"/>
      <c r="L69" s="244"/>
    </row>
    <row r="70" spans="1:31" ht="11.25">
      <c r="B70" s="244"/>
      <c r="L70" s="244"/>
    </row>
    <row r="71" spans="1:31" ht="11.25">
      <c r="B71" s="244"/>
      <c r="L71" s="244"/>
    </row>
    <row r="72" spans="1:31" ht="11.25">
      <c r="B72" s="244"/>
      <c r="L72" s="244"/>
    </row>
    <row r="73" spans="1:31" ht="11.25">
      <c r="B73" s="244"/>
      <c r="L73" s="244"/>
    </row>
    <row r="74" spans="1:31" ht="11.25">
      <c r="B74" s="244"/>
      <c r="L74" s="244"/>
    </row>
    <row r="75" spans="1:31" ht="11.25">
      <c r="B75" s="244"/>
      <c r="L75" s="244"/>
    </row>
    <row r="76" spans="1:31" s="378" customFormat="1" ht="12.75">
      <c r="A76" s="251"/>
      <c r="B76" s="252"/>
      <c r="C76" s="251"/>
      <c r="D76" s="415" t="s">
        <v>54</v>
      </c>
      <c r="E76" s="416"/>
      <c r="F76" s="417" t="s">
        <v>55</v>
      </c>
      <c r="G76" s="415" t="s">
        <v>54</v>
      </c>
      <c r="H76" s="416"/>
      <c r="I76" s="416"/>
      <c r="J76" s="418" t="s">
        <v>55</v>
      </c>
      <c r="K76" s="416"/>
      <c r="L76" s="394"/>
      <c r="S76" s="251"/>
      <c r="T76" s="251"/>
      <c r="U76" s="251"/>
      <c r="V76" s="251"/>
      <c r="W76" s="251"/>
      <c r="X76" s="251"/>
      <c r="Y76" s="251"/>
      <c r="Z76" s="251"/>
      <c r="AA76" s="251"/>
      <c r="AB76" s="251"/>
      <c r="AC76" s="251"/>
      <c r="AD76" s="251"/>
      <c r="AE76" s="251"/>
    </row>
    <row r="77" spans="1:31" s="378" customFormat="1" ht="14.45" customHeight="1">
      <c r="A77" s="251"/>
      <c r="B77" s="278"/>
      <c r="C77" s="279"/>
      <c r="D77" s="279"/>
      <c r="E77" s="279"/>
      <c r="F77" s="279"/>
      <c r="G77" s="279"/>
      <c r="H77" s="279"/>
      <c r="I77" s="279"/>
      <c r="J77" s="279"/>
      <c r="K77" s="279"/>
      <c r="L77" s="394"/>
      <c r="S77" s="251"/>
      <c r="T77" s="251"/>
      <c r="U77" s="251"/>
      <c r="V77" s="251"/>
      <c r="W77" s="251"/>
      <c r="X77" s="251"/>
      <c r="Y77" s="251"/>
      <c r="Z77" s="251"/>
      <c r="AA77" s="251"/>
      <c r="AB77" s="251"/>
      <c r="AC77" s="251"/>
      <c r="AD77" s="251"/>
      <c r="AE77" s="251"/>
    </row>
    <row r="81" spans="1:31" s="378" customFormat="1" ht="6.95" customHeight="1">
      <c r="A81" s="251"/>
      <c r="B81" s="281"/>
      <c r="C81" s="282"/>
      <c r="D81" s="282"/>
      <c r="E81" s="282"/>
      <c r="F81" s="282"/>
      <c r="G81" s="282"/>
      <c r="H81" s="282"/>
      <c r="I81" s="282"/>
      <c r="J81" s="282"/>
      <c r="K81" s="282"/>
      <c r="L81" s="394"/>
      <c r="S81" s="251"/>
      <c r="T81" s="251"/>
      <c r="U81" s="251"/>
      <c r="V81" s="251"/>
      <c r="W81" s="251"/>
      <c r="X81" s="251"/>
      <c r="Y81" s="251"/>
      <c r="Z81" s="251"/>
      <c r="AA81" s="251"/>
      <c r="AB81" s="251"/>
      <c r="AC81" s="251"/>
      <c r="AD81" s="251"/>
      <c r="AE81" s="251"/>
    </row>
    <row r="82" spans="1:31" s="378" customFormat="1" ht="24.95" customHeight="1">
      <c r="A82" s="251"/>
      <c r="B82" s="252"/>
      <c r="C82" s="391" t="s">
        <v>113</v>
      </c>
      <c r="D82" s="251"/>
      <c r="E82" s="251"/>
      <c r="F82" s="251"/>
      <c r="G82" s="251"/>
      <c r="H82" s="251"/>
      <c r="I82" s="251"/>
      <c r="J82" s="251"/>
      <c r="K82" s="251"/>
      <c r="L82" s="394"/>
      <c r="S82" s="251"/>
      <c r="T82" s="251"/>
      <c r="U82" s="251"/>
      <c r="V82" s="251"/>
      <c r="W82" s="251"/>
      <c r="X82" s="251"/>
      <c r="Y82" s="251"/>
      <c r="Z82" s="251"/>
      <c r="AA82" s="251"/>
      <c r="AB82" s="251"/>
      <c r="AC82" s="251"/>
      <c r="AD82" s="251"/>
      <c r="AE82" s="251"/>
    </row>
    <row r="83" spans="1:31" s="378" customFormat="1" ht="6.95" customHeight="1">
      <c r="A83" s="251"/>
      <c r="B83" s="252"/>
      <c r="C83" s="251"/>
      <c r="D83" s="251"/>
      <c r="E83" s="251"/>
      <c r="F83" s="251"/>
      <c r="G83" s="251"/>
      <c r="H83" s="251"/>
      <c r="I83" s="251"/>
      <c r="J83" s="251"/>
      <c r="K83" s="251"/>
      <c r="L83" s="394"/>
      <c r="S83" s="251"/>
      <c r="T83" s="251"/>
      <c r="U83" s="251"/>
      <c r="V83" s="251"/>
      <c r="W83" s="251"/>
      <c r="X83" s="251"/>
      <c r="Y83" s="251"/>
      <c r="Z83" s="251"/>
      <c r="AA83" s="251"/>
      <c r="AB83" s="251"/>
      <c r="AC83" s="251"/>
      <c r="AD83" s="251"/>
      <c r="AE83" s="251"/>
    </row>
    <row r="84" spans="1:31" s="378" customFormat="1" ht="12" customHeight="1">
      <c r="A84" s="251"/>
      <c r="B84" s="252"/>
      <c r="C84" s="393" t="s">
        <v>14</v>
      </c>
      <c r="D84" s="251"/>
      <c r="E84" s="251"/>
      <c r="F84" s="251"/>
      <c r="G84" s="251"/>
      <c r="H84" s="251"/>
      <c r="I84" s="251"/>
      <c r="J84" s="251"/>
      <c r="K84" s="251"/>
      <c r="L84" s="394"/>
      <c r="S84" s="251"/>
      <c r="T84" s="251"/>
      <c r="U84" s="251"/>
      <c r="V84" s="251"/>
      <c r="W84" s="251"/>
      <c r="X84" s="251"/>
      <c r="Y84" s="251"/>
      <c r="Z84" s="251"/>
      <c r="AA84" s="251"/>
      <c r="AB84" s="251"/>
      <c r="AC84" s="251"/>
      <c r="AD84" s="251"/>
      <c r="AE84" s="251"/>
    </row>
    <row r="85" spans="1:31" s="378" customFormat="1" ht="16.5" customHeight="1">
      <c r="A85" s="251"/>
      <c r="B85" s="252"/>
      <c r="C85" s="251"/>
      <c r="D85" s="251"/>
      <c r="E85" s="249" t="str">
        <f>E7</f>
        <v>Kosmonosy, obnova vodovodu a kanalizace - 2. etapa - část C</v>
      </c>
      <c r="F85" s="250"/>
      <c r="G85" s="250"/>
      <c r="H85" s="250"/>
      <c r="I85" s="251"/>
      <c r="J85" s="251"/>
      <c r="K85" s="251"/>
      <c r="L85" s="394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</row>
    <row r="86" spans="1:31" ht="12" customHeight="1">
      <c r="B86" s="244"/>
      <c r="C86" s="393" t="s">
        <v>109</v>
      </c>
      <c r="L86" s="244"/>
    </row>
    <row r="87" spans="1:31" s="378" customFormat="1" ht="16.5" customHeight="1">
      <c r="A87" s="251"/>
      <c r="B87" s="252"/>
      <c r="C87" s="251"/>
      <c r="D87" s="251"/>
      <c r="E87" s="249" t="s">
        <v>620</v>
      </c>
      <c r="F87" s="311"/>
      <c r="G87" s="311"/>
      <c r="H87" s="311"/>
      <c r="I87" s="251"/>
      <c r="J87" s="251"/>
      <c r="K87" s="251"/>
      <c r="L87" s="394"/>
      <c r="S87" s="251"/>
      <c r="T87" s="251"/>
      <c r="U87" s="251"/>
      <c r="V87" s="251"/>
      <c r="W87" s="251"/>
      <c r="X87" s="251"/>
      <c r="Y87" s="251"/>
      <c r="Z87" s="251"/>
      <c r="AA87" s="251"/>
      <c r="AB87" s="251"/>
      <c r="AC87" s="251"/>
      <c r="AD87" s="251"/>
      <c r="AE87" s="251"/>
    </row>
    <row r="88" spans="1:31" s="378" customFormat="1" ht="12" customHeight="1">
      <c r="A88" s="251"/>
      <c r="B88" s="252"/>
      <c r="C88" s="393" t="s">
        <v>111</v>
      </c>
      <c r="D88" s="251"/>
      <c r="E88" s="251"/>
      <c r="F88" s="251"/>
      <c r="G88" s="251"/>
      <c r="H88" s="251"/>
      <c r="I88" s="251"/>
      <c r="J88" s="251"/>
      <c r="K88" s="251"/>
      <c r="L88" s="394"/>
      <c r="S88" s="251"/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</row>
    <row r="89" spans="1:31" s="378" customFormat="1" ht="16.5" customHeight="1">
      <c r="A89" s="251"/>
      <c r="B89" s="252"/>
      <c r="C89" s="251"/>
      <c r="D89" s="251"/>
      <c r="E89" s="395" t="str">
        <f>E11</f>
        <v>SO 6.1.2. - Stoka G-2</v>
      </c>
      <c r="F89" s="311"/>
      <c r="G89" s="311"/>
      <c r="H89" s="311"/>
      <c r="I89" s="251"/>
      <c r="J89" s="251"/>
      <c r="K89" s="251"/>
      <c r="L89" s="394"/>
      <c r="S89" s="251"/>
      <c r="T89" s="251"/>
      <c r="U89" s="251"/>
      <c r="V89" s="251"/>
      <c r="W89" s="251"/>
      <c r="X89" s="251"/>
      <c r="Y89" s="251"/>
      <c r="Z89" s="251"/>
      <c r="AA89" s="251"/>
      <c r="AB89" s="251"/>
      <c r="AC89" s="251"/>
      <c r="AD89" s="251"/>
      <c r="AE89" s="251"/>
    </row>
    <row r="90" spans="1:31" s="378" customFormat="1" ht="6.95" customHeight="1">
      <c r="A90" s="251"/>
      <c r="B90" s="252"/>
      <c r="C90" s="251"/>
      <c r="D90" s="251"/>
      <c r="E90" s="251"/>
      <c r="F90" s="251"/>
      <c r="G90" s="251"/>
      <c r="H90" s="251"/>
      <c r="I90" s="251"/>
      <c r="J90" s="251"/>
      <c r="K90" s="251"/>
      <c r="L90" s="394"/>
      <c r="S90" s="251"/>
      <c r="T90" s="251"/>
      <c r="U90" s="251"/>
      <c r="V90" s="251"/>
      <c r="W90" s="251"/>
      <c r="X90" s="251"/>
      <c r="Y90" s="251"/>
      <c r="Z90" s="251"/>
      <c r="AA90" s="251"/>
      <c r="AB90" s="251"/>
      <c r="AC90" s="251"/>
      <c r="AD90" s="251"/>
      <c r="AE90" s="251"/>
    </row>
    <row r="91" spans="1:31" s="378" customFormat="1" ht="12" customHeight="1">
      <c r="A91" s="251"/>
      <c r="B91" s="252"/>
      <c r="C91" s="393" t="s">
        <v>18</v>
      </c>
      <c r="D91" s="251"/>
      <c r="E91" s="251"/>
      <c r="F91" s="396" t="str">
        <f>F14</f>
        <v>Kosmonosy</v>
      </c>
      <c r="G91" s="251"/>
      <c r="H91" s="251"/>
      <c r="I91" s="393" t="s">
        <v>20</v>
      </c>
      <c r="J91" s="397" t="str">
        <f>IF(J14="","",J14)</f>
        <v>29. 10. 2020</v>
      </c>
      <c r="K91" s="251"/>
      <c r="L91" s="394"/>
      <c r="S91" s="251"/>
      <c r="T91" s="251"/>
      <c r="U91" s="251"/>
      <c r="V91" s="251"/>
      <c r="W91" s="251"/>
      <c r="X91" s="251"/>
      <c r="Y91" s="251"/>
      <c r="Z91" s="251"/>
      <c r="AA91" s="251"/>
      <c r="AB91" s="251"/>
      <c r="AC91" s="251"/>
      <c r="AD91" s="251"/>
      <c r="AE91" s="251"/>
    </row>
    <row r="92" spans="1:31" s="378" customFormat="1" ht="6.95" customHeight="1">
      <c r="A92" s="251"/>
      <c r="B92" s="252"/>
      <c r="C92" s="251"/>
      <c r="D92" s="251"/>
      <c r="E92" s="251"/>
      <c r="F92" s="251"/>
      <c r="G92" s="251"/>
      <c r="H92" s="251"/>
      <c r="I92" s="251"/>
      <c r="J92" s="251"/>
      <c r="K92" s="251"/>
      <c r="L92" s="394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</row>
    <row r="93" spans="1:31" s="378" customFormat="1" ht="15.2" customHeight="1">
      <c r="A93" s="251"/>
      <c r="B93" s="252"/>
      <c r="C93" s="393" t="s">
        <v>22</v>
      </c>
      <c r="D93" s="251"/>
      <c r="E93" s="251"/>
      <c r="F93" s="396" t="str">
        <f>E17</f>
        <v>Vodovody a kanalizace Mladá Boleslav, a.s.</v>
      </c>
      <c r="G93" s="251"/>
      <c r="H93" s="251"/>
      <c r="I93" s="393" t="s">
        <v>30</v>
      </c>
      <c r="J93" s="420" t="str">
        <f>E23</f>
        <v>ŠINDLAR s.r.o.</v>
      </c>
      <c r="K93" s="251"/>
      <c r="L93" s="394"/>
      <c r="S93" s="251"/>
      <c r="T93" s="251"/>
      <c r="U93" s="251"/>
      <c r="V93" s="251"/>
      <c r="W93" s="251"/>
      <c r="X93" s="251"/>
      <c r="Y93" s="251"/>
      <c r="Z93" s="251"/>
      <c r="AA93" s="251"/>
      <c r="AB93" s="251"/>
      <c r="AC93" s="251"/>
      <c r="AD93" s="251"/>
      <c r="AE93" s="251"/>
    </row>
    <row r="94" spans="1:31" s="378" customFormat="1" ht="15.2" customHeight="1">
      <c r="A94" s="251"/>
      <c r="B94" s="252"/>
      <c r="C94" s="393" t="s">
        <v>28</v>
      </c>
      <c r="D94" s="251"/>
      <c r="E94" s="251"/>
      <c r="F94" s="396" t="str">
        <f>IF(E20="","",E20)</f>
        <v>Dle výběrového řízení</v>
      </c>
      <c r="G94" s="251"/>
      <c r="H94" s="251"/>
      <c r="I94" s="393" t="s">
        <v>35</v>
      </c>
      <c r="J94" s="420" t="str">
        <f>E26</f>
        <v>Roman Bárta</v>
      </c>
      <c r="K94" s="251"/>
      <c r="L94" s="394"/>
      <c r="S94" s="251"/>
      <c r="T94" s="251"/>
      <c r="U94" s="251"/>
      <c r="V94" s="251"/>
      <c r="W94" s="251"/>
      <c r="X94" s="251"/>
      <c r="Y94" s="251"/>
      <c r="Z94" s="251"/>
      <c r="AA94" s="251"/>
      <c r="AB94" s="251"/>
      <c r="AC94" s="251"/>
      <c r="AD94" s="251"/>
      <c r="AE94" s="251"/>
    </row>
    <row r="95" spans="1:31" s="378" customFormat="1" ht="10.35" customHeight="1">
      <c r="A95" s="251"/>
      <c r="B95" s="252"/>
      <c r="C95" s="251"/>
      <c r="D95" s="251"/>
      <c r="E95" s="251"/>
      <c r="F95" s="251"/>
      <c r="G95" s="251"/>
      <c r="H95" s="251"/>
      <c r="I95" s="251"/>
      <c r="J95" s="251"/>
      <c r="K95" s="251"/>
      <c r="L95" s="394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</row>
    <row r="96" spans="1:31" s="378" customFormat="1" ht="29.25" customHeight="1">
      <c r="A96" s="251"/>
      <c r="B96" s="252"/>
      <c r="C96" s="421" t="s">
        <v>114</v>
      </c>
      <c r="D96" s="407"/>
      <c r="E96" s="407"/>
      <c r="F96" s="407"/>
      <c r="G96" s="407"/>
      <c r="H96" s="407"/>
      <c r="I96" s="407"/>
      <c r="J96" s="422" t="s">
        <v>115</v>
      </c>
      <c r="K96" s="407"/>
      <c r="L96" s="394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</row>
    <row r="97" spans="1:47" s="378" customFormat="1" ht="10.35" customHeight="1">
      <c r="A97" s="251"/>
      <c r="B97" s="252"/>
      <c r="C97" s="251"/>
      <c r="D97" s="251"/>
      <c r="E97" s="251"/>
      <c r="F97" s="251"/>
      <c r="G97" s="251"/>
      <c r="H97" s="251"/>
      <c r="I97" s="251"/>
      <c r="J97" s="251"/>
      <c r="K97" s="251"/>
      <c r="L97" s="394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</row>
    <row r="98" spans="1:47" s="378" customFormat="1" ht="22.9" customHeight="1">
      <c r="A98" s="251"/>
      <c r="B98" s="252"/>
      <c r="C98" s="423" t="s">
        <v>116</v>
      </c>
      <c r="D98" s="251"/>
      <c r="E98" s="251"/>
      <c r="F98" s="251"/>
      <c r="G98" s="251"/>
      <c r="H98" s="251"/>
      <c r="I98" s="251"/>
      <c r="J98" s="402">
        <f>J130</f>
        <v>0</v>
      </c>
      <c r="K98" s="251"/>
      <c r="L98" s="394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U98" s="240" t="s">
        <v>117</v>
      </c>
    </row>
    <row r="99" spans="1:47" s="424" customFormat="1" ht="24.95" customHeight="1">
      <c r="B99" s="425"/>
      <c r="D99" s="426" t="s">
        <v>118</v>
      </c>
      <c r="E99" s="427"/>
      <c r="F99" s="427"/>
      <c r="G99" s="427"/>
      <c r="H99" s="427"/>
      <c r="I99" s="427"/>
      <c r="J99" s="428">
        <f>J131</f>
        <v>0</v>
      </c>
      <c r="L99" s="425"/>
    </row>
    <row r="100" spans="1:47" s="429" customFormat="1" ht="19.899999999999999" customHeight="1">
      <c r="B100" s="430"/>
      <c r="D100" s="431" t="s">
        <v>313</v>
      </c>
      <c r="E100" s="432"/>
      <c r="F100" s="432"/>
      <c r="G100" s="432"/>
      <c r="H100" s="432"/>
      <c r="I100" s="432"/>
      <c r="J100" s="433">
        <f>J132</f>
        <v>0</v>
      </c>
      <c r="L100" s="430"/>
    </row>
    <row r="101" spans="1:47" s="429" customFormat="1" ht="19.899999999999999" customHeight="1">
      <c r="B101" s="430"/>
      <c r="D101" s="431" t="s">
        <v>314</v>
      </c>
      <c r="E101" s="432"/>
      <c r="F101" s="432"/>
      <c r="G101" s="432"/>
      <c r="H101" s="432"/>
      <c r="I101" s="432"/>
      <c r="J101" s="433">
        <f>J202</f>
        <v>0</v>
      </c>
      <c r="L101" s="430"/>
    </row>
    <row r="102" spans="1:47" s="429" customFormat="1" ht="19.899999999999999" customHeight="1">
      <c r="B102" s="430"/>
      <c r="D102" s="431" t="s">
        <v>119</v>
      </c>
      <c r="E102" s="432"/>
      <c r="F102" s="432"/>
      <c r="G102" s="432"/>
      <c r="H102" s="432"/>
      <c r="I102" s="432"/>
      <c r="J102" s="433">
        <f>J208</f>
        <v>0</v>
      </c>
      <c r="L102" s="430"/>
    </row>
    <row r="103" spans="1:47" s="429" customFormat="1" ht="19.899999999999999" customHeight="1">
      <c r="B103" s="430"/>
      <c r="D103" s="431" t="s">
        <v>120</v>
      </c>
      <c r="E103" s="432"/>
      <c r="F103" s="432"/>
      <c r="G103" s="432"/>
      <c r="H103" s="432"/>
      <c r="I103" s="432"/>
      <c r="J103" s="433">
        <f>J214</f>
        <v>0</v>
      </c>
      <c r="L103" s="430"/>
    </row>
    <row r="104" spans="1:47" s="429" customFormat="1" ht="19.899999999999999" customHeight="1">
      <c r="B104" s="430"/>
      <c r="D104" s="431" t="s">
        <v>315</v>
      </c>
      <c r="E104" s="432"/>
      <c r="F104" s="432"/>
      <c r="G104" s="432"/>
      <c r="H104" s="432"/>
      <c r="I104" s="432"/>
      <c r="J104" s="433">
        <f>J237</f>
        <v>0</v>
      </c>
      <c r="L104" s="430"/>
    </row>
    <row r="105" spans="1:47" s="429" customFormat="1" ht="19.899999999999999" customHeight="1">
      <c r="B105" s="430"/>
      <c r="D105" s="431" t="s">
        <v>121</v>
      </c>
      <c r="E105" s="432"/>
      <c r="F105" s="432"/>
      <c r="G105" s="432"/>
      <c r="H105" s="432"/>
      <c r="I105" s="432"/>
      <c r="J105" s="433">
        <f>J249</f>
        <v>0</v>
      </c>
      <c r="L105" s="430"/>
    </row>
    <row r="106" spans="1:47" s="429" customFormat="1" ht="19.899999999999999" customHeight="1">
      <c r="B106" s="430"/>
      <c r="D106" s="431" t="s">
        <v>316</v>
      </c>
      <c r="E106" s="432"/>
      <c r="F106" s="432"/>
      <c r="G106" s="432"/>
      <c r="H106" s="432"/>
      <c r="I106" s="432"/>
      <c r="J106" s="433">
        <f>J293</f>
        <v>0</v>
      </c>
      <c r="L106" s="430"/>
    </row>
    <row r="107" spans="1:47" s="429" customFormat="1" ht="19.899999999999999" customHeight="1">
      <c r="B107" s="430"/>
      <c r="D107" s="431" t="s">
        <v>317</v>
      </c>
      <c r="E107" s="432"/>
      <c r="F107" s="432"/>
      <c r="G107" s="432"/>
      <c r="H107" s="432"/>
      <c r="I107" s="432"/>
      <c r="J107" s="433">
        <f>J300</f>
        <v>0</v>
      </c>
      <c r="L107" s="430"/>
    </row>
    <row r="108" spans="1:47" s="424" customFormat="1" ht="24.95" customHeight="1">
      <c r="B108" s="425"/>
      <c r="D108" s="426" t="s">
        <v>125</v>
      </c>
      <c r="E108" s="427"/>
      <c r="F108" s="427"/>
      <c r="G108" s="427"/>
      <c r="H108" s="427"/>
      <c r="I108" s="427"/>
      <c r="J108" s="428">
        <f>J302</f>
        <v>0</v>
      </c>
      <c r="L108" s="425"/>
    </row>
    <row r="109" spans="1:47" s="378" customFormat="1" ht="21.75" customHeight="1">
      <c r="A109" s="251"/>
      <c r="B109" s="252"/>
      <c r="C109" s="251"/>
      <c r="D109" s="251"/>
      <c r="E109" s="251"/>
      <c r="F109" s="251"/>
      <c r="G109" s="251"/>
      <c r="H109" s="251"/>
      <c r="I109" s="251"/>
      <c r="J109" s="251"/>
      <c r="K109" s="251"/>
      <c r="L109" s="394"/>
      <c r="S109" s="251"/>
      <c r="T109" s="251"/>
      <c r="U109" s="251"/>
      <c r="V109" s="251"/>
      <c r="W109" s="251"/>
      <c r="X109" s="251"/>
      <c r="Y109" s="251"/>
      <c r="Z109" s="251"/>
      <c r="AA109" s="251"/>
      <c r="AB109" s="251"/>
      <c r="AC109" s="251"/>
      <c r="AD109" s="251"/>
      <c r="AE109" s="251"/>
    </row>
    <row r="110" spans="1:47" s="378" customFormat="1" ht="6.95" customHeight="1">
      <c r="A110" s="251"/>
      <c r="B110" s="278"/>
      <c r="C110" s="279"/>
      <c r="D110" s="279"/>
      <c r="E110" s="279"/>
      <c r="F110" s="279"/>
      <c r="G110" s="279"/>
      <c r="H110" s="279"/>
      <c r="I110" s="279"/>
      <c r="J110" s="279"/>
      <c r="K110" s="279"/>
      <c r="L110" s="394"/>
      <c r="S110" s="251"/>
      <c r="T110" s="251"/>
      <c r="U110" s="251"/>
      <c r="V110" s="251"/>
      <c r="W110" s="251"/>
      <c r="X110" s="251"/>
      <c r="Y110" s="251"/>
      <c r="Z110" s="251"/>
      <c r="AA110" s="251"/>
      <c r="AB110" s="251"/>
      <c r="AC110" s="251"/>
      <c r="AD110" s="251"/>
      <c r="AE110" s="251"/>
    </row>
    <row r="114" spans="1:31" s="378" customFormat="1" ht="6.95" customHeight="1">
      <c r="A114" s="251"/>
      <c r="B114" s="281"/>
      <c r="C114" s="282"/>
      <c r="D114" s="282"/>
      <c r="E114" s="282"/>
      <c r="F114" s="282"/>
      <c r="G114" s="282"/>
      <c r="H114" s="282"/>
      <c r="I114" s="282"/>
      <c r="J114" s="282"/>
      <c r="K114" s="282"/>
      <c r="L114" s="394"/>
      <c r="S114" s="251"/>
      <c r="T114" s="251"/>
      <c r="U114" s="251"/>
      <c r="V114" s="251"/>
      <c r="W114" s="251"/>
      <c r="X114" s="251"/>
      <c r="Y114" s="251"/>
      <c r="Z114" s="251"/>
      <c r="AA114" s="251"/>
      <c r="AB114" s="251"/>
      <c r="AC114" s="251"/>
      <c r="AD114" s="251"/>
      <c r="AE114" s="251"/>
    </row>
    <row r="115" spans="1:31" s="378" customFormat="1" ht="24.95" customHeight="1">
      <c r="A115" s="251"/>
      <c r="B115" s="252"/>
      <c r="C115" s="391" t="s">
        <v>126</v>
      </c>
      <c r="D115" s="251"/>
      <c r="E115" s="251"/>
      <c r="F115" s="251"/>
      <c r="G115" s="251"/>
      <c r="H115" s="251"/>
      <c r="I115" s="251"/>
      <c r="J115" s="251"/>
      <c r="K115" s="251"/>
      <c r="L115" s="394"/>
      <c r="S115" s="251"/>
      <c r="T115" s="251"/>
      <c r="U115" s="251"/>
      <c r="V115" s="251"/>
      <c r="W115" s="251"/>
      <c r="X115" s="251"/>
      <c r="Y115" s="251"/>
      <c r="Z115" s="251"/>
      <c r="AA115" s="251"/>
      <c r="AB115" s="251"/>
      <c r="AC115" s="251"/>
      <c r="AD115" s="251"/>
      <c r="AE115" s="251"/>
    </row>
    <row r="116" spans="1:31" s="378" customFormat="1" ht="6.95" customHeight="1">
      <c r="A116" s="251"/>
      <c r="B116" s="252"/>
      <c r="C116" s="251"/>
      <c r="D116" s="251"/>
      <c r="E116" s="251"/>
      <c r="F116" s="251"/>
      <c r="G116" s="251"/>
      <c r="H116" s="251"/>
      <c r="I116" s="251"/>
      <c r="J116" s="251"/>
      <c r="K116" s="251"/>
      <c r="L116" s="394"/>
      <c r="S116" s="251"/>
      <c r="T116" s="251"/>
      <c r="U116" s="251"/>
      <c r="V116" s="251"/>
      <c r="W116" s="251"/>
      <c r="X116" s="251"/>
      <c r="Y116" s="251"/>
      <c r="Z116" s="251"/>
      <c r="AA116" s="251"/>
      <c r="AB116" s="251"/>
      <c r="AC116" s="251"/>
      <c r="AD116" s="251"/>
      <c r="AE116" s="251"/>
    </row>
    <row r="117" spans="1:31" s="378" customFormat="1" ht="12" customHeight="1">
      <c r="A117" s="251"/>
      <c r="B117" s="252"/>
      <c r="C117" s="393" t="s">
        <v>14</v>
      </c>
      <c r="D117" s="251"/>
      <c r="E117" s="251"/>
      <c r="F117" s="251"/>
      <c r="G117" s="251"/>
      <c r="H117" s="251"/>
      <c r="I117" s="251"/>
      <c r="J117" s="251"/>
      <c r="K117" s="251"/>
      <c r="L117" s="394"/>
      <c r="S117" s="251"/>
      <c r="T117" s="251"/>
      <c r="U117" s="251"/>
      <c r="V117" s="251"/>
      <c r="W117" s="251"/>
      <c r="X117" s="251"/>
      <c r="Y117" s="251"/>
      <c r="Z117" s="251"/>
      <c r="AA117" s="251"/>
      <c r="AB117" s="251"/>
      <c r="AC117" s="251"/>
      <c r="AD117" s="251"/>
      <c r="AE117" s="251"/>
    </row>
    <row r="118" spans="1:31" s="378" customFormat="1" ht="16.5" customHeight="1">
      <c r="A118" s="251"/>
      <c r="B118" s="252"/>
      <c r="C118" s="251"/>
      <c r="D118" s="251"/>
      <c r="E118" s="249" t="str">
        <f>E7</f>
        <v>Kosmonosy, obnova vodovodu a kanalizace - 2. etapa - část C</v>
      </c>
      <c r="F118" s="250"/>
      <c r="G118" s="250"/>
      <c r="H118" s="250"/>
      <c r="I118" s="251"/>
      <c r="J118" s="251"/>
      <c r="K118" s="251"/>
      <c r="L118" s="394"/>
      <c r="S118" s="251"/>
      <c r="T118" s="251"/>
      <c r="U118" s="251"/>
      <c r="V118" s="251"/>
      <c r="W118" s="251"/>
      <c r="X118" s="251"/>
      <c r="Y118" s="251"/>
      <c r="Z118" s="251"/>
      <c r="AA118" s="251"/>
      <c r="AB118" s="251"/>
      <c r="AC118" s="251"/>
      <c r="AD118" s="251"/>
      <c r="AE118" s="251"/>
    </row>
    <row r="119" spans="1:31" ht="12" customHeight="1">
      <c r="B119" s="244"/>
      <c r="C119" s="393" t="s">
        <v>109</v>
      </c>
      <c r="L119" s="244"/>
    </row>
    <row r="120" spans="1:31" s="378" customFormat="1" ht="16.5" customHeight="1">
      <c r="A120" s="251"/>
      <c r="B120" s="252"/>
      <c r="C120" s="251"/>
      <c r="D120" s="251"/>
      <c r="E120" s="249" t="s">
        <v>620</v>
      </c>
      <c r="F120" s="311"/>
      <c r="G120" s="311"/>
      <c r="H120" s="311"/>
      <c r="I120" s="251"/>
      <c r="J120" s="251"/>
      <c r="K120" s="251"/>
      <c r="L120" s="394"/>
      <c r="S120" s="251"/>
      <c r="T120" s="251"/>
      <c r="U120" s="251"/>
      <c r="V120" s="251"/>
      <c r="W120" s="251"/>
      <c r="X120" s="251"/>
      <c r="Y120" s="251"/>
      <c r="Z120" s="251"/>
      <c r="AA120" s="251"/>
      <c r="AB120" s="251"/>
      <c r="AC120" s="251"/>
      <c r="AD120" s="251"/>
      <c r="AE120" s="251"/>
    </row>
    <row r="121" spans="1:31" s="378" customFormat="1" ht="12" customHeight="1">
      <c r="A121" s="251"/>
      <c r="B121" s="252"/>
      <c r="C121" s="393" t="s">
        <v>111</v>
      </c>
      <c r="D121" s="251"/>
      <c r="E121" s="251"/>
      <c r="F121" s="251"/>
      <c r="G121" s="251"/>
      <c r="H121" s="251"/>
      <c r="I121" s="251"/>
      <c r="J121" s="251"/>
      <c r="K121" s="251"/>
      <c r="L121" s="394"/>
      <c r="S121" s="251"/>
      <c r="T121" s="251"/>
      <c r="U121" s="251"/>
      <c r="V121" s="251"/>
      <c r="W121" s="251"/>
      <c r="X121" s="251"/>
      <c r="Y121" s="251"/>
      <c r="Z121" s="251"/>
      <c r="AA121" s="251"/>
      <c r="AB121" s="251"/>
      <c r="AC121" s="251"/>
      <c r="AD121" s="251"/>
      <c r="AE121" s="251"/>
    </row>
    <row r="122" spans="1:31" s="378" customFormat="1" ht="16.5" customHeight="1">
      <c r="A122" s="251"/>
      <c r="B122" s="252"/>
      <c r="C122" s="251"/>
      <c r="D122" s="251"/>
      <c r="E122" s="395" t="str">
        <f>E11</f>
        <v>SO 6.1.2. - Stoka G-2</v>
      </c>
      <c r="F122" s="311"/>
      <c r="G122" s="311"/>
      <c r="H122" s="311"/>
      <c r="I122" s="251"/>
      <c r="J122" s="251"/>
      <c r="K122" s="251"/>
      <c r="L122" s="394"/>
      <c r="S122" s="251"/>
      <c r="T122" s="251"/>
      <c r="U122" s="251"/>
      <c r="V122" s="251"/>
      <c r="W122" s="251"/>
      <c r="X122" s="251"/>
      <c r="Y122" s="251"/>
      <c r="Z122" s="251"/>
      <c r="AA122" s="251"/>
      <c r="AB122" s="251"/>
      <c r="AC122" s="251"/>
      <c r="AD122" s="251"/>
      <c r="AE122" s="251"/>
    </row>
    <row r="123" spans="1:31" s="378" customFormat="1" ht="6.95" customHeight="1">
      <c r="A123" s="251"/>
      <c r="B123" s="252"/>
      <c r="C123" s="251"/>
      <c r="D123" s="251"/>
      <c r="E123" s="251"/>
      <c r="F123" s="251"/>
      <c r="G123" s="251"/>
      <c r="H123" s="251"/>
      <c r="I123" s="251"/>
      <c r="J123" s="251"/>
      <c r="K123" s="251"/>
      <c r="L123" s="394"/>
      <c r="S123" s="251"/>
      <c r="T123" s="251"/>
      <c r="U123" s="251"/>
      <c r="V123" s="251"/>
      <c r="W123" s="251"/>
      <c r="X123" s="251"/>
      <c r="Y123" s="251"/>
      <c r="Z123" s="251"/>
      <c r="AA123" s="251"/>
      <c r="AB123" s="251"/>
      <c r="AC123" s="251"/>
      <c r="AD123" s="251"/>
      <c r="AE123" s="251"/>
    </row>
    <row r="124" spans="1:31" s="378" customFormat="1" ht="12" customHeight="1">
      <c r="A124" s="251"/>
      <c r="B124" s="252"/>
      <c r="C124" s="393" t="s">
        <v>18</v>
      </c>
      <c r="D124" s="251"/>
      <c r="E124" s="251"/>
      <c r="F124" s="396" t="str">
        <f>F14</f>
        <v>Kosmonosy</v>
      </c>
      <c r="G124" s="251"/>
      <c r="H124" s="251"/>
      <c r="I124" s="393" t="s">
        <v>20</v>
      </c>
      <c r="J124" s="397" t="str">
        <f>IF(J14="","",J14)</f>
        <v>29. 10. 2020</v>
      </c>
      <c r="K124" s="251"/>
      <c r="L124" s="394"/>
      <c r="S124" s="251"/>
      <c r="T124" s="251"/>
      <c r="U124" s="251"/>
      <c r="V124" s="251"/>
      <c r="W124" s="251"/>
      <c r="X124" s="251"/>
      <c r="Y124" s="251"/>
      <c r="Z124" s="251"/>
      <c r="AA124" s="251"/>
      <c r="AB124" s="251"/>
      <c r="AC124" s="251"/>
      <c r="AD124" s="251"/>
      <c r="AE124" s="251"/>
    </row>
    <row r="125" spans="1:31" s="378" customFormat="1" ht="6.95" customHeight="1">
      <c r="A125" s="251"/>
      <c r="B125" s="252"/>
      <c r="C125" s="251"/>
      <c r="D125" s="251"/>
      <c r="E125" s="251"/>
      <c r="F125" s="251"/>
      <c r="G125" s="251"/>
      <c r="H125" s="251"/>
      <c r="I125" s="251"/>
      <c r="J125" s="251"/>
      <c r="K125" s="251"/>
      <c r="L125" s="394"/>
      <c r="S125" s="251"/>
      <c r="T125" s="251"/>
      <c r="U125" s="251"/>
      <c r="V125" s="251"/>
      <c r="W125" s="251"/>
      <c r="X125" s="251"/>
      <c r="Y125" s="251"/>
      <c r="Z125" s="251"/>
      <c r="AA125" s="251"/>
      <c r="AB125" s="251"/>
      <c r="AC125" s="251"/>
      <c r="AD125" s="251"/>
      <c r="AE125" s="251"/>
    </row>
    <row r="126" spans="1:31" s="378" customFormat="1" ht="15.2" customHeight="1">
      <c r="A126" s="251"/>
      <c r="B126" s="252"/>
      <c r="C126" s="393" t="s">
        <v>22</v>
      </c>
      <c r="D126" s="251"/>
      <c r="E126" s="251"/>
      <c r="F126" s="396" t="str">
        <f>E17</f>
        <v>Vodovody a kanalizace Mladá Boleslav, a.s.</v>
      </c>
      <c r="G126" s="251"/>
      <c r="H126" s="251"/>
      <c r="I126" s="393" t="s">
        <v>30</v>
      </c>
      <c r="J126" s="420" t="str">
        <f>E23</f>
        <v>ŠINDLAR s.r.o.</v>
      </c>
      <c r="K126" s="251"/>
      <c r="L126" s="394"/>
      <c r="S126" s="251"/>
      <c r="T126" s="251"/>
      <c r="U126" s="251"/>
      <c r="V126" s="251"/>
      <c r="W126" s="251"/>
      <c r="X126" s="251"/>
      <c r="Y126" s="251"/>
      <c r="Z126" s="251"/>
      <c r="AA126" s="251"/>
      <c r="AB126" s="251"/>
      <c r="AC126" s="251"/>
      <c r="AD126" s="251"/>
      <c r="AE126" s="251"/>
    </row>
    <row r="127" spans="1:31" s="378" customFormat="1" ht="15.2" customHeight="1">
      <c r="A127" s="251"/>
      <c r="B127" s="252"/>
      <c r="C127" s="393" t="s">
        <v>28</v>
      </c>
      <c r="D127" s="251"/>
      <c r="E127" s="251"/>
      <c r="F127" s="396" t="str">
        <f>IF(E20="","",E20)</f>
        <v>Dle výběrového řízení</v>
      </c>
      <c r="G127" s="251"/>
      <c r="H127" s="251"/>
      <c r="I127" s="393" t="s">
        <v>35</v>
      </c>
      <c r="J127" s="420" t="str">
        <f>E26</f>
        <v>Roman Bárta</v>
      </c>
      <c r="K127" s="251"/>
      <c r="L127" s="394"/>
      <c r="S127" s="251"/>
      <c r="T127" s="251"/>
      <c r="U127" s="251"/>
      <c r="V127" s="251"/>
      <c r="W127" s="251"/>
      <c r="X127" s="251"/>
      <c r="Y127" s="251"/>
      <c r="Z127" s="251"/>
      <c r="AA127" s="251"/>
      <c r="AB127" s="251"/>
      <c r="AC127" s="251"/>
      <c r="AD127" s="251"/>
      <c r="AE127" s="251"/>
    </row>
    <row r="128" spans="1:31" s="378" customFormat="1" ht="10.35" customHeight="1">
      <c r="A128" s="251"/>
      <c r="B128" s="252"/>
      <c r="C128" s="251"/>
      <c r="D128" s="251"/>
      <c r="E128" s="251"/>
      <c r="F128" s="251"/>
      <c r="G128" s="251"/>
      <c r="H128" s="251"/>
      <c r="I128" s="251"/>
      <c r="J128" s="251"/>
      <c r="K128" s="251"/>
      <c r="L128" s="394"/>
      <c r="S128" s="251"/>
      <c r="T128" s="251"/>
      <c r="U128" s="251"/>
      <c r="V128" s="251"/>
      <c r="W128" s="251"/>
      <c r="X128" s="251"/>
      <c r="Y128" s="251"/>
      <c r="Z128" s="251"/>
      <c r="AA128" s="251"/>
      <c r="AB128" s="251"/>
      <c r="AC128" s="251"/>
      <c r="AD128" s="251"/>
      <c r="AE128" s="251"/>
    </row>
    <row r="129" spans="1:65" s="441" customFormat="1" ht="29.25" customHeight="1">
      <c r="A129" s="318"/>
      <c r="B129" s="314"/>
      <c r="C129" s="434" t="s">
        <v>127</v>
      </c>
      <c r="D129" s="435" t="s">
        <v>64</v>
      </c>
      <c r="E129" s="435" t="s">
        <v>60</v>
      </c>
      <c r="F129" s="435" t="s">
        <v>61</v>
      </c>
      <c r="G129" s="435" t="s">
        <v>128</v>
      </c>
      <c r="H129" s="435" t="s">
        <v>129</v>
      </c>
      <c r="I129" s="435" t="s">
        <v>130</v>
      </c>
      <c r="J129" s="435" t="s">
        <v>115</v>
      </c>
      <c r="K129" s="436" t="s">
        <v>131</v>
      </c>
      <c r="L129" s="437"/>
      <c r="M129" s="438" t="s">
        <v>1</v>
      </c>
      <c r="N129" s="439" t="s">
        <v>43</v>
      </c>
      <c r="O129" s="439" t="s">
        <v>132</v>
      </c>
      <c r="P129" s="439" t="s">
        <v>133</v>
      </c>
      <c r="Q129" s="439" t="s">
        <v>134</v>
      </c>
      <c r="R129" s="439" t="s">
        <v>135</v>
      </c>
      <c r="S129" s="439" t="s">
        <v>136</v>
      </c>
      <c r="T129" s="440" t="s">
        <v>137</v>
      </c>
      <c r="U129" s="318"/>
      <c r="V129" s="318"/>
      <c r="W129" s="318"/>
      <c r="X129" s="318"/>
      <c r="Y129" s="318"/>
      <c r="Z129" s="318"/>
      <c r="AA129" s="318"/>
      <c r="AB129" s="318"/>
      <c r="AC129" s="318"/>
      <c r="AD129" s="318"/>
      <c r="AE129" s="318"/>
    </row>
    <row r="130" spans="1:65" s="378" customFormat="1" ht="22.9" customHeight="1">
      <c r="A130" s="251"/>
      <c r="B130" s="252"/>
      <c r="C130" s="442" t="s">
        <v>138</v>
      </c>
      <c r="D130" s="251"/>
      <c r="E130" s="251"/>
      <c r="F130" s="251"/>
      <c r="G130" s="251"/>
      <c r="H130" s="251"/>
      <c r="I130" s="251"/>
      <c r="J130" s="443">
        <f>BK130</f>
        <v>0</v>
      </c>
      <c r="K130" s="251"/>
      <c r="L130" s="252"/>
      <c r="M130" s="444"/>
      <c r="N130" s="445"/>
      <c r="O130" s="263"/>
      <c r="P130" s="446">
        <f>P131+P302</f>
        <v>193.35886599999998</v>
      </c>
      <c r="Q130" s="263"/>
      <c r="R130" s="446">
        <f>R131+R302</f>
        <v>9.4473202000000001</v>
      </c>
      <c r="S130" s="263"/>
      <c r="T130" s="447">
        <f>T131+T302</f>
        <v>42.563136000000007</v>
      </c>
      <c r="U130" s="251"/>
      <c r="V130" s="251"/>
      <c r="W130" s="251"/>
      <c r="X130" s="251"/>
      <c r="Y130" s="251"/>
      <c r="Z130" s="251"/>
      <c r="AA130" s="251"/>
      <c r="AB130" s="251"/>
      <c r="AC130" s="251"/>
      <c r="AD130" s="251"/>
      <c r="AE130" s="251"/>
      <c r="AT130" s="240" t="s">
        <v>78</v>
      </c>
      <c r="AU130" s="240" t="s">
        <v>117</v>
      </c>
      <c r="BK130" s="448">
        <f>BK131+BK302</f>
        <v>0</v>
      </c>
    </row>
    <row r="131" spans="1:65" s="449" customFormat="1" ht="25.9" customHeight="1">
      <c r="B131" s="450"/>
      <c r="D131" s="451" t="s">
        <v>78</v>
      </c>
      <c r="E131" s="452" t="s">
        <v>139</v>
      </c>
      <c r="F131" s="452" t="s">
        <v>140</v>
      </c>
      <c r="J131" s="453">
        <f>BK131</f>
        <v>0</v>
      </c>
      <c r="L131" s="450"/>
      <c r="M131" s="454"/>
      <c r="N131" s="455"/>
      <c r="O131" s="455"/>
      <c r="P131" s="456">
        <f>P132+P202+P208+P214+P237+P249+P293+P300</f>
        <v>192.28378599999996</v>
      </c>
      <c r="Q131" s="455"/>
      <c r="R131" s="456">
        <f>R132+R202+R208+R214+R237+R249+R293+R300</f>
        <v>9.4473202000000001</v>
      </c>
      <c r="S131" s="455"/>
      <c r="T131" s="457">
        <f>T132+T202+T208+T214+T237+T249+T293+T300</f>
        <v>42.563136000000007</v>
      </c>
      <c r="AR131" s="451" t="s">
        <v>86</v>
      </c>
      <c r="AT131" s="458" t="s">
        <v>78</v>
      </c>
      <c r="AU131" s="458" t="s">
        <v>79</v>
      </c>
      <c r="AY131" s="451" t="s">
        <v>141</v>
      </c>
      <c r="BK131" s="459">
        <f>BK132+BK202+BK208+BK214+BK237+BK249+BK293+BK300</f>
        <v>0</v>
      </c>
    </row>
    <row r="132" spans="1:65" s="449" customFormat="1" ht="22.9" customHeight="1">
      <c r="B132" s="450"/>
      <c r="D132" s="451" t="s">
        <v>78</v>
      </c>
      <c r="E132" s="460" t="s">
        <v>86</v>
      </c>
      <c r="F132" s="460" t="s">
        <v>318</v>
      </c>
      <c r="J132" s="461">
        <f>BK132</f>
        <v>0</v>
      </c>
      <c r="L132" s="450"/>
      <c r="M132" s="454"/>
      <c r="N132" s="455"/>
      <c r="O132" s="455"/>
      <c r="P132" s="456">
        <f>SUM(P133:P201)</f>
        <v>94.364220000000003</v>
      </c>
      <c r="Q132" s="455"/>
      <c r="R132" s="456">
        <f>SUM(R133:R201)</f>
        <v>0.14293460000000002</v>
      </c>
      <c r="S132" s="455"/>
      <c r="T132" s="457">
        <f>SUM(T133:T201)</f>
        <v>34.081136000000001</v>
      </c>
      <c r="AR132" s="451" t="s">
        <v>86</v>
      </c>
      <c r="AT132" s="458" t="s">
        <v>78</v>
      </c>
      <c r="AU132" s="458" t="s">
        <v>86</v>
      </c>
      <c r="AY132" s="451" t="s">
        <v>141</v>
      </c>
      <c r="BK132" s="459">
        <f>SUM(BK133:BK201)</f>
        <v>0</v>
      </c>
    </row>
    <row r="133" spans="1:65" s="378" customFormat="1" ht="62.65" customHeight="1">
      <c r="A133" s="251"/>
      <c r="B133" s="252"/>
      <c r="C133" s="368" t="s">
        <v>86</v>
      </c>
      <c r="D133" s="368" t="s">
        <v>144</v>
      </c>
      <c r="E133" s="369" t="s">
        <v>319</v>
      </c>
      <c r="F133" s="370" t="s">
        <v>320</v>
      </c>
      <c r="G133" s="371" t="s">
        <v>204</v>
      </c>
      <c r="H133" s="372">
        <v>34.738</v>
      </c>
      <c r="I133" s="151"/>
      <c r="J133" s="373">
        <f>ROUND(I133*H133,2)</f>
        <v>0</v>
      </c>
      <c r="K133" s="370" t="s">
        <v>148</v>
      </c>
      <c r="L133" s="252"/>
      <c r="M133" s="374" t="s">
        <v>1</v>
      </c>
      <c r="N133" s="375" t="s">
        <v>44</v>
      </c>
      <c r="O133" s="376">
        <v>0.11899999999999999</v>
      </c>
      <c r="P133" s="376">
        <f>O133*H133</f>
        <v>4.1338219999999994</v>
      </c>
      <c r="Q133" s="376">
        <v>0</v>
      </c>
      <c r="R133" s="376">
        <f>Q133*H133</f>
        <v>0</v>
      </c>
      <c r="S133" s="376">
        <v>0.44</v>
      </c>
      <c r="T133" s="377">
        <f>S133*H133</f>
        <v>15.28472</v>
      </c>
      <c r="U133" s="251"/>
      <c r="V133" s="251"/>
      <c r="W133" s="251"/>
      <c r="X133" s="251"/>
      <c r="Y133" s="251"/>
      <c r="Z133" s="251"/>
      <c r="AA133" s="251"/>
      <c r="AB133" s="251"/>
      <c r="AC133" s="251"/>
      <c r="AD133" s="251"/>
      <c r="AE133" s="251"/>
      <c r="AR133" s="379" t="s">
        <v>149</v>
      </c>
      <c r="AT133" s="379" t="s">
        <v>144</v>
      </c>
      <c r="AU133" s="379" t="s">
        <v>88</v>
      </c>
      <c r="AY133" s="240" t="s">
        <v>141</v>
      </c>
      <c r="BE133" s="339">
        <f>IF(N133="základní",J133,0)</f>
        <v>0</v>
      </c>
      <c r="BF133" s="339">
        <f>IF(N133="snížená",J133,0)</f>
        <v>0</v>
      </c>
      <c r="BG133" s="339">
        <f>IF(N133="zákl. přenesená",J133,0)</f>
        <v>0</v>
      </c>
      <c r="BH133" s="339">
        <f>IF(N133="sníž. přenesená",J133,0)</f>
        <v>0</v>
      </c>
      <c r="BI133" s="339">
        <f>IF(N133="nulová",J133,0)</f>
        <v>0</v>
      </c>
      <c r="BJ133" s="240" t="s">
        <v>86</v>
      </c>
      <c r="BK133" s="339">
        <f>ROUND(I133*H133,2)</f>
        <v>0</v>
      </c>
      <c r="BL133" s="240" t="s">
        <v>149</v>
      </c>
      <c r="BM133" s="379" t="s">
        <v>622</v>
      </c>
    </row>
    <row r="134" spans="1:65" s="378" customFormat="1" ht="19.5">
      <c r="A134" s="251"/>
      <c r="B134" s="252"/>
      <c r="C134" s="251"/>
      <c r="D134" s="382" t="s">
        <v>322</v>
      </c>
      <c r="E134" s="251"/>
      <c r="F134" s="462" t="s">
        <v>323</v>
      </c>
      <c r="G134" s="251"/>
      <c r="H134" s="251"/>
      <c r="I134" s="495"/>
      <c r="J134" s="251"/>
      <c r="K134" s="251"/>
      <c r="L134" s="252"/>
      <c r="M134" s="463"/>
      <c r="N134" s="464"/>
      <c r="O134" s="253"/>
      <c r="P134" s="253"/>
      <c r="Q134" s="253"/>
      <c r="R134" s="253"/>
      <c r="S134" s="253"/>
      <c r="T134" s="465"/>
      <c r="U134" s="251"/>
      <c r="V134" s="251"/>
      <c r="W134" s="251"/>
      <c r="X134" s="251"/>
      <c r="Y134" s="251"/>
      <c r="Z134" s="251"/>
      <c r="AA134" s="251"/>
      <c r="AB134" s="251"/>
      <c r="AC134" s="251"/>
      <c r="AD134" s="251"/>
      <c r="AE134" s="251"/>
      <c r="AT134" s="240" t="s">
        <v>322</v>
      </c>
      <c r="AU134" s="240" t="s">
        <v>88</v>
      </c>
    </row>
    <row r="135" spans="1:65" s="466" customFormat="1" ht="11.25">
      <c r="B135" s="467"/>
      <c r="D135" s="382" t="s">
        <v>156</v>
      </c>
      <c r="E135" s="468" t="s">
        <v>1</v>
      </c>
      <c r="F135" s="469" t="s">
        <v>324</v>
      </c>
      <c r="H135" s="468" t="s">
        <v>1</v>
      </c>
      <c r="I135" s="496"/>
      <c r="L135" s="467"/>
      <c r="M135" s="470"/>
      <c r="N135" s="471"/>
      <c r="O135" s="471"/>
      <c r="P135" s="471"/>
      <c r="Q135" s="471"/>
      <c r="R135" s="471"/>
      <c r="S135" s="471"/>
      <c r="T135" s="472"/>
      <c r="AT135" s="468" t="s">
        <v>156</v>
      </c>
      <c r="AU135" s="468" t="s">
        <v>88</v>
      </c>
      <c r="AV135" s="466" t="s">
        <v>86</v>
      </c>
      <c r="AW135" s="466" t="s">
        <v>34</v>
      </c>
      <c r="AX135" s="466" t="s">
        <v>79</v>
      </c>
      <c r="AY135" s="468" t="s">
        <v>141</v>
      </c>
    </row>
    <row r="136" spans="1:65" s="466" customFormat="1" ht="11.25">
      <c r="B136" s="467"/>
      <c r="D136" s="382" t="s">
        <v>156</v>
      </c>
      <c r="E136" s="468" t="s">
        <v>1</v>
      </c>
      <c r="F136" s="469" t="s">
        <v>325</v>
      </c>
      <c r="H136" s="468" t="s">
        <v>1</v>
      </c>
      <c r="I136" s="496"/>
      <c r="L136" s="467"/>
      <c r="M136" s="470"/>
      <c r="N136" s="471"/>
      <c r="O136" s="471"/>
      <c r="P136" s="471"/>
      <c r="Q136" s="471"/>
      <c r="R136" s="471"/>
      <c r="S136" s="471"/>
      <c r="T136" s="472"/>
      <c r="AT136" s="468" t="s">
        <v>156</v>
      </c>
      <c r="AU136" s="468" t="s">
        <v>88</v>
      </c>
      <c r="AV136" s="466" t="s">
        <v>86</v>
      </c>
      <c r="AW136" s="466" t="s">
        <v>34</v>
      </c>
      <c r="AX136" s="466" t="s">
        <v>79</v>
      </c>
      <c r="AY136" s="468" t="s">
        <v>141</v>
      </c>
    </row>
    <row r="137" spans="1:65" s="380" customFormat="1" ht="11.25">
      <c r="B137" s="381"/>
      <c r="D137" s="382" t="s">
        <v>156</v>
      </c>
      <c r="E137" s="383" t="s">
        <v>1</v>
      </c>
      <c r="F137" s="384" t="s">
        <v>623</v>
      </c>
      <c r="H137" s="385">
        <v>34.738</v>
      </c>
      <c r="I137" s="386"/>
      <c r="L137" s="381"/>
      <c r="M137" s="387"/>
      <c r="N137" s="388"/>
      <c r="O137" s="388"/>
      <c r="P137" s="388"/>
      <c r="Q137" s="388"/>
      <c r="R137" s="388"/>
      <c r="S137" s="388"/>
      <c r="T137" s="389"/>
      <c r="AT137" s="383" t="s">
        <v>156</v>
      </c>
      <c r="AU137" s="383" t="s">
        <v>88</v>
      </c>
      <c r="AV137" s="380" t="s">
        <v>88</v>
      </c>
      <c r="AW137" s="380" t="s">
        <v>34</v>
      </c>
      <c r="AX137" s="380" t="s">
        <v>86</v>
      </c>
      <c r="AY137" s="383" t="s">
        <v>141</v>
      </c>
    </row>
    <row r="138" spans="1:65" s="378" customFormat="1" ht="49.15" customHeight="1">
      <c r="A138" s="251"/>
      <c r="B138" s="252"/>
      <c r="C138" s="368" t="s">
        <v>88</v>
      </c>
      <c r="D138" s="368" t="s">
        <v>144</v>
      </c>
      <c r="E138" s="369" t="s">
        <v>327</v>
      </c>
      <c r="F138" s="370" t="s">
        <v>328</v>
      </c>
      <c r="G138" s="371" t="s">
        <v>204</v>
      </c>
      <c r="H138" s="372">
        <v>48.948999999999998</v>
      </c>
      <c r="I138" s="151"/>
      <c r="J138" s="373">
        <f>ROUND(I138*H138,2)</f>
        <v>0</v>
      </c>
      <c r="K138" s="370" t="s">
        <v>1</v>
      </c>
      <c r="L138" s="252"/>
      <c r="M138" s="374" t="s">
        <v>1</v>
      </c>
      <c r="N138" s="375" t="s">
        <v>44</v>
      </c>
      <c r="O138" s="376">
        <v>2.1999999999999999E-2</v>
      </c>
      <c r="P138" s="376">
        <f>O138*H138</f>
        <v>1.076878</v>
      </c>
      <c r="Q138" s="376">
        <v>2.9999999999999997E-4</v>
      </c>
      <c r="R138" s="376">
        <f>Q138*H138</f>
        <v>1.4684699999999998E-2</v>
      </c>
      <c r="S138" s="376">
        <v>0.38400000000000001</v>
      </c>
      <c r="T138" s="377">
        <f>S138*H138</f>
        <v>18.796416000000001</v>
      </c>
      <c r="U138" s="251"/>
      <c r="V138" s="251"/>
      <c r="W138" s="251"/>
      <c r="X138" s="251"/>
      <c r="Y138" s="251"/>
      <c r="Z138" s="251"/>
      <c r="AA138" s="251"/>
      <c r="AB138" s="251"/>
      <c r="AC138" s="251"/>
      <c r="AD138" s="251"/>
      <c r="AE138" s="251"/>
      <c r="AR138" s="379" t="s">
        <v>149</v>
      </c>
      <c r="AT138" s="379" t="s">
        <v>144</v>
      </c>
      <c r="AU138" s="379" t="s">
        <v>88</v>
      </c>
      <c r="AY138" s="240" t="s">
        <v>141</v>
      </c>
      <c r="BE138" s="339">
        <f>IF(N138="základní",J138,0)</f>
        <v>0</v>
      </c>
      <c r="BF138" s="339">
        <f>IF(N138="snížená",J138,0)</f>
        <v>0</v>
      </c>
      <c r="BG138" s="339">
        <f>IF(N138="zákl. přenesená",J138,0)</f>
        <v>0</v>
      </c>
      <c r="BH138" s="339">
        <f>IF(N138="sníž. přenesená",J138,0)</f>
        <v>0</v>
      </c>
      <c r="BI138" s="339">
        <f>IF(N138="nulová",J138,0)</f>
        <v>0</v>
      </c>
      <c r="BJ138" s="240" t="s">
        <v>86</v>
      </c>
      <c r="BK138" s="339">
        <f>ROUND(I138*H138,2)</f>
        <v>0</v>
      </c>
      <c r="BL138" s="240" t="s">
        <v>149</v>
      </c>
      <c r="BM138" s="379" t="s">
        <v>624</v>
      </c>
    </row>
    <row r="139" spans="1:65" s="378" customFormat="1" ht="19.5">
      <c r="A139" s="251"/>
      <c r="B139" s="252"/>
      <c r="C139" s="251"/>
      <c r="D139" s="382" t="s">
        <v>322</v>
      </c>
      <c r="E139" s="251"/>
      <c r="F139" s="462" t="s">
        <v>330</v>
      </c>
      <c r="G139" s="251"/>
      <c r="H139" s="251"/>
      <c r="I139" s="495"/>
      <c r="J139" s="251"/>
      <c r="K139" s="251"/>
      <c r="L139" s="252"/>
      <c r="M139" s="463"/>
      <c r="N139" s="464"/>
      <c r="O139" s="253"/>
      <c r="P139" s="253"/>
      <c r="Q139" s="253"/>
      <c r="R139" s="253"/>
      <c r="S139" s="253"/>
      <c r="T139" s="465"/>
      <c r="U139" s="251"/>
      <c r="V139" s="251"/>
      <c r="W139" s="251"/>
      <c r="X139" s="251"/>
      <c r="Y139" s="251"/>
      <c r="Z139" s="251"/>
      <c r="AA139" s="251"/>
      <c r="AB139" s="251"/>
      <c r="AC139" s="251"/>
      <c r="AD139" s="251"/>
      <c r="AE139" s="251"/>
      <c r="AT139" s="240" t="s">
        <v>322</v>
      </c>
      <c r="AU139" s="240" t="s">
        <v>88</v>
      </c>
    </row>
    <row r="140" spans="1:65" s="466" customFormat="1" ht="11.25">
      <c r="B140" s="467"/>
      <c r="D140" s="382" t="s">
        <v>156</v>
      </c>
      <c r="E140" s="468" t="s">
        <v>1</v>
      </c>
      <c r="F140" s="469" t="s">
        <v>324</v>
      </c>
      <c r="H140" s="468" t="s">
        <v>1</v>
      </c>
      <c r="I140" s="496"/>
      <c r="L140" s="467"/>
      <c r="M140" s="470"/>
      <c r="N140" s="471"/>
      <c r="O140" s="471"/>
      <c r="P140" s="471"/>
      <c r="Q140" s="471"/>
      <c r="R140" s="471"/>
      <c r="S140" s="471"/>
      <c r="T140" s="472"/>
      <c r="AT140" s="468" t="s">
        <v>156</v>
      </c>
      <c r="AU140" s="468" t="s">
        <v>88</v>
      </c>
      <c r="AV140" s="466" t="s">
        <v>86</v>
      </c>
      <c r="AW140" s="466" t="s">
        <v>34</v>
      </c>
      <c r="AX140" s="466" t="s">
        <v>79</v>
      </c>
      <c r="AY140" s="468" t="s">
        <v>141</v>
      </c>
    </row>
    <row r="141" spans="1:65" s="466" customFormat="1" ht="11.25">
      <c r="B141" s="467"/>
      <c r="D141" s="382" t="s">
        <v>156</v>
      </c>
      <c r="E141" s="468" t="s">
        <v>1</v>
      </c>
      <c r="F141" s="469" t="s">
        <v>325</v>
      </c>
      <c r="H141" s="468" t="s">
        <v>1</v>
      </c>
      <c r="I141" s="496"/>
      <c r="L141" s="467"/>
      <c r="M141" s="470"/>
      <c r="N141" s="471"/>
      <c r="O141" s="471"/>
      <c r="P141" s="471"/>
      <c r="Q141" s="471"/>
      <c r="R141" s="471"/>
      <c r="S141" s="471"/>
      <c r="T141" s="472"/>
      <c r="AT141" s="468" t="s">
        <v>156</v>
      </c>
      <c r="AU141" s="468" t="s">
        <v>88</v>
      </c>
      <c r="AV141" s="466" t="s">
        <v>86</v>
      </c>
      <c r="AW141" s="466" t="s">
        <v>34</v>
      </c>
      <c r="AX141" s="466" t="s">
        <v>79</v>
      </c>
      <c r="AY141" s="468" t="s">
        <v>141</v>
      </c>
    </row>
    <row r="142" spans="1:65" s="380" customFormat="1" ht="11.25">
      <c r="B142" s="381"/>
      <c r="D142" s="382" t="s">
        <v>156</v>
      </c>
      <c r="E142" s="383" t="s">
        <v>1</v>
      </c>
      <c r="F142" s="384" t="s">
        <v>625</v>
      </c>
      <c r="H142" s="385">
        <v>48.948999999999998</v>
      </c>
      <c r="I142" s="386"/>
      <c r="L142" s="381"/>
      <c r="M142" s="387"/>
      <c r="N142" s="388"/>
      <c r="O142" s="388"/>
      <c r="P142" s="388"/>
      <c r="Q142" s="388"/>
      <c r="R142" s="388"/>
      <c r="S142" s="388"/>
      <c r="T142" s="389"/>
      <c r="AT142" s="383" t="s">
        <v>156</v>
      </c>
      <c r="AU142" s="383" t="s">
        <v>88</v>
      </c>
      <c r="AV142" s="380" t="s">
        <v>88</v>
      </c>
      <c r="AW142" s="380" t="s">
        <v>34</v>
      </c>
      <c r="AX142" s="380" t="s">
        <v>86</v>
      </c>
      <c r="AY142" s="383" t="s">
        <v>141</v>
      </c>
    </row>
    <row r="143" spans="1:65" s="378" customFormat="1" ht="24.2" customHeight="1">
      <c r="A143" s="251"/>
      <c r="B143" s="252"/>
      <c r="C143" s="368" t="s">
        <v>142</v>
      </c>
      <c r="D143" s="368" t="s">
        <v>144</v>
      </c>
      <c r="E143" s="369" t="s">
        <v>332</v>
      </c>
      <c r="F143" s="370" t="s">
        <v>333</v>
      </c>
      <c r="G143" s="371" t="s">
        <v>334</v>
      </c>
      <c r="H143" s="372">
        <v>10</v>
      </c>
      <c r="I143" s="151"/>
      <c r="J143" s="373">
        <f>ROUND(I143*H143,2)</f>
        <v>0</v>
      </c>
      <c r="K143" s="370" t="s">
        <v>148</v>
      </c>
      <c r="L143" s="252"/>
      <c r="M143" s="374" t="s">
        <v>1</v>
      </c>
      <c r="N143" s="375" t="s">
        <v>44</v>
      </c>
      <c r="O143" s="376">
        <v>0.2</v>
      </c>
      <c r="P143" s="376">
        <f>O143*H143</f>
        <v>2</v>
      </c>
      <c r="Q143" s="376">
        <v>0</v>
      </c>
      <c r="R143" s="376">
        <f>Q143*H143</f>
        <v>0</v>
      </c>
      <c r="S143" s="376">
        <v>0</v>
      </c>
      <c r="T143" s="377">
        <f>S143*H143</f>
        <v>0</v>
      </c>
      <c r="U143" s="251"/>
      <c r="V143" s="251"/>
      <c r="W143" s="251"/>
      <c r="X143" s="251"/>
      <c r="Y143" s="251"/>
      <c r="Z143" s="251"/>
      <c r="AA143" s="251"/>
      <c r="AB143" s="251"/>
      <c r="AC143" s="251"/>
      <c r="AD143" s="251"/>
      <c r="AE143" s="251"/>
      <c r="AR143" s="379" t="s">
        <v>149</v>
      </c>
      <c r="AT143" s="379" t="s">
        <v>144</v>
      </c>
      <c r="AU143" s="379" t="s">
        <v>88</v>
      </c>
      <c r="AY143" s="240" t="s">
        <v>141</v>
      </c>
      <c r="BE143" s="339">
        <f>IF(N143="základní",J143,0)</f>
        <v>0</v>
      </c>
      <c r="BF143" s="339">
        <f>IF(N143="snížená",J143,0)</f>
        <v>0</v>
      </c>
      <c r="BG143" s="339">
        <f>IF(N143="zákl. přenesená",J143,0)</f>
        <v>0</v>
      </c>
      <c r="BH143" s="339">
        <f>IF(N143="sníž. přenesená",J143,0)</f>
        <v>0</v>
      </c>
      <c r="BI143" s="339">
        <f>IF(N143="nulová",J143,0)</f>
        <v>0</v>
      </c>
      <c r="BJ143" s="240" t="s">
        <v>86</v>
      </c>
      <c r="BK143" s="339">
        <f>ROUND(I143*H143,2)</f>
        <v>0</v>
      </c>
      <c r="BL143" s="240" t="s">
        <v>149</v>
      </c>
      <c r="BM143" s="379" t="s">
        <v>626</v>
      </c>
    </row>
    <row r="144" spans="1:65" s="378" customFormat="1" ht="19.5">
      <c r="A144" s="251"/>
      <c r="B144" s="252"/>
      <c r="C144" s="251"/>
      <c r="D144" s="382" t="s">
        <v>322</v>
      </c>
      <c r="E144" s="251"/>
      <c r="F144" s="462" t="s">
        <v>627</v>
      </c>
      <c r="G144" s="251"/>
      <c r="H144" s="251"/>
      <c r="I144" s="495"/>
      <c r="J144" s="251"/>
      <c r="K144" s="251"/>
      <c r="L144" s="252"/>
      <c r="M144" s="463"/>
      <c r="N144" s="464"/>
      <c r="O144" s="253"/>
      <c r="P144" s="253"/>
      <c r="Q144" s="253"/>
      <c r="R144" s="253"/>
      <c r="S144" s="253"/>
      <c r="T144" s="465"/>
      <c r="U144" s="251"/>
      <c r="V144" s="251"/>
      <c r="W144" s="251"/>
      <c r="X144" s="251"/>
      <c r="Y144" s="251"/>
      <c r="Z144" s="251"/>
      <c r="AA144" s="251"/>
      <c r="AB144" s="251"/>
      <c r="AC144" s="251"/>
      <c r="AD144" s="251"/>
      <c r="AE144" s="251"/>
      <c r="AT144" s="240" t="s">
        <v>322</v>
      </c>
      <c r="AU144" s="240" t="s">
        <v>88</v>
      </c>
    </row>
    <row r="145" spans="1:65" s="380" customFormat="1" ht="11.25">
      <c r="B145" s="381"/>
      <c r="D145" s="382" t="s">
        <v>156</v>
      </c>
      <c r="E145" s="383" t="s">
        <v>1</v>
      </c>
      <c r="F145" s="384" t="s">
        <v>628</v>
      </c>
      <c r="H145" s="385">
        <v>10</v>
      </c>
      <c r="I145" s="386"/>
      <c r="L145" s="381"/>
      <c r="M145" s="387"/>
      <c r="N145" s="388"/>
      <c r="O145" s="388"/>
      <c r="P145" s="388"/>
      <c r="Q145" s="388"/>
      <c r="R145" s="388"/>
      <c r="S145" s="388"/>
      <c r="T145" s="389"/>
      <c r="AT145" s="383" t="s">
        <v>156</v>
      </c>
      <c r="AU145" s="383" t="s">
        <v>88</v>
      </c>
      <c r="AV145" s="380" t="s">
        <v>88</v>
      </c>
      <c r="AW145" s="380" t="s">
        <v>34</v>
      </c>
      <c r="AX145" s="380" t="s">
        <v>86</v>
      </c>
      <c r="AY145" s="383" t="s">
        <v>141</v>
      </c>
    </row>
    <row r="146" spans="1:65" s="378" customFormat="1" ht="62.65" customHeight="1">
      <c r="A146" s="251"/>
      <c r="B146" s="252"/>
      <c r="C146" s="368" t="s">
        <v>149</v>
      </c>
      <c r="D146" s="368" t="s">
        <v>144</v>
      </c>
      <c r="E146" s="369" t="s">
        <v>629</v>
      </c>
      <c r="F146" s="370" t="s">
        <v>630</v>
      </c>
      <c r="G146" s="371" t="s">
        <v>147</v>
      </c>
      <c r="H146" s="372">
        <v>2.2000000000000002</v>
      </c>
      <c r="I146" s="151"/>
      <c r="J146" s="373">
        <f>ROUND(I146*H146,2)</f>
        <v>0</v>
      </c>
      <c r="K146" s="370" t="s">
        <v>148</v>
      </c>
      <c r="L146" s="252"/>
      <c r="M146" s="374" t="s">
        <v>1</v>
      </c>
      <c r="N146" s="375" t="s">
        <v>44</v>
      </c>
      <c r="O146" s="376">
        <v>0.70299999999999996</v>
      </c>
      <c r="P146" s="376">
        <f>O146*H146</f>
        <v>1.5466</v>
      </c>
      <c r="Q146" s="376">
        <v>8.6800000000000002E-3</v>
      </c>
      <c r="R146" s="376">
        <f>Q146*H146</f>
        <v>1.9096000000000002E-2</v>
      </c>
      <c r="S146" s="376">
        <v>0</v>
      </c>
      <c r="T146" s="377">
        <f>S146*H146</f>
        <v>0</v>
      </c>
      <c r="U146" s="251"/>
      <c r="V146" s="251"/>
      <c r="W146" s="251"/>
      <c r="X146" s="251"/>
      <c r="Y146" s="251"/>
      <c r="Z146" s="251"/>
      <c r="AA146" s="251"/>
      <c r="AB146" s="251"/>
      <c r="AC146" s="251"/>
      <c r="AD146" s="251"/>
      <c r="AE146" s="251"/>
      <c r="AR146" s="379" t="s">
        <v>149</v>
      </c>
      <c r="AT146" s="379" t="s">
        <v>144</v>
      </c>
      <c r="AU146" s="379" t="s">
        <v>88</v>
      </c>
      <c r="AY146" s="240" t="s">
        <v>141</v>
      </c>
      <c r="BE146" s="339">
        <f>IF(N146="základní",J146,0)</f>
        <v>0</v>
      </c>
      <c r="BF146" s="339">
        <f>IF(N146="snížená",J146,0)</f>
        <v>0</v>
      </c>
      <c r="BG146" s="339">
        <f>IF(N146="zákl. přenesená",J146,0)</f>
        <v>0</v>
      </c>
      <c r="BH146" s="339">
        <f>IF(N146="sníž. přenesená",J146,0)</f>
        <v>0</v>
      </c>
      <c r="BI146" s="339">
        <f>IF(N146="nulová",J146,0)</f>
        <v>0</v>
      </c>
      <c r="BJ146" s="240" t="s">
        <v>86</v>
      </c>
      <c r="BK146" s="339">
        <f>ROUND(I146*H146,2)</f>
        <v>0</v>
      </c>
      <c r="BL146" s="240" t="s">
        <v>149</v>
      </c>
      <c r="BM146" s="379" t="s">
        <v>631</v>
      </c>
    </row>
    <row r="147" spans="1:65" s="466" customFormat="1" ht="11.25">
      <c r="B147" s="467"/>
      <c r="D147" s="382" t="s">
        <v>156</v>
      </c>
      <c r="E147" s="468" t="s">
        <v>1</v>
      </c>
      <c r="F147" s="469" t="s">
        <v>632</v>
      </c>
      <c r="H147" s="468" t="s">
        <v>1</v>
      </c>
      <c r="I147" s="496"/>
      <c r="L147" s="467"/>
      <c r="M147" s="470"/>
      <c r="N147" s="471"/>
      <c r="O147" s="471"/>
      <c r="P147" s="471"/>
      <c r="Q147" s="471"/>
      <c r="R147" s="471"/>
      <c r="S147" s="471"/>
      <c r="T147" s="472"/>
      <c r="AT147" s="468" t="s">
        <v>156</v>
      </c>
      <c r="AU147" s="468" t="s">
        <v>88</v>
      </c>
      <c r="AV147" s="466" t="s">
        <v>86</v>
      </c>
      <c r="AW147" s="466" t="s">
        <v>34</v>
      </c>
      <c r="AX147" s="466" t="s">
        <v>79</v>
      </c>
      <c r="AY147" s="468" t="s">
        <v>141</v>
      </c>
    </row>
    <row r="148" spans="1:65" s="380" customFormat="1" ht="11.25">
      <c r="B148" s="381"/>
      <c r="D148" s="382" t="s">
        <v>156</v>
      </c>
      <c r="E148" s="383" t="s">
        <v>1</v>
      </c>
      <c r="F148" s="384" t="s">
        <v>633</v>
      </c>
      <c r="H148" s="385">
        <v>2.2000000000000002</v>
      </c>
      <c r="I148" s="386"/>
      <c r="L148" s="381"/>
      <c r="M148" s="387"/>
      <c r="N148" s="388"/>
      <c r="O148" s="388"/>
      <c r="P148" s="388"/>
      <c r="Q148" s="388"/>
      <c r="R148" s="388"/>
      <c r="S148" s="388"/>
      <c r="T148" s="389"/>
      <c r="AT148" s="383" t="s">
        <v>156</v>
      </c>
      <c r="AU148" s="383" t="s">
        <v>88</v>
      </c>
      <c r="AV148" s="380" t="s">
        <v>88</v>
      </c>
      <c r="AW148" s="380" t="s">
        <v>34</v>
      </c>
      <c r="AX148" s="380" t="s">
        <v>86</v>
      </c>
      <c r="AY148" s="383" t="s">
        <v>141</v>
      </c>
    </row>
    <row r="149" spans="1:65" s="378" customFormat="1" ht="62.65" customHeight="1">
      <c r="A149" s="251"/>
      <c r="B149" s="252"/>
      <c r="C149" s="368" t="s">
        <v>157</v>
      </c>
      <c r="D149" s="368" t="s">
        <v>144</v>
      </c>
      <c r="E149" s="369" t="s">
        <v>341</v>
      </c>
      <c r="F149" s="370" t="s">
        <v>630</v>
      </c>
      <c r="G149" s="371" t="s">
        <v>147</v>
      </c>
      <c r="H149" s="372">
        <v>1.1000000000000001</v>
      </c>
      <c r="I149" s="151"/>
      <c r="J149" s="373">
        <f>ROUND(I149*H149,2)</f>
        <v>0</v>
      </c>
      <c r="K149" s="370" t="s">
        <v>148</v>
      </c>
      <c r="L149" s="252"/>
      <c r="M149" s="374" t="s">
        <v>1</v>
      </c>
      <c r="N149" s="375" t="s">
        <v>44</v>
      </c>
      <c r="O149" s="376">
        <v>0.54700000000000004</v>
      </c>
      <c r="P149" s="376">
        <f>O149*H149</f>
        <v>0.60170000000000012</v>
      </c>
      <c r="Q149" s="376">
        <v>3.6900000000000002E-2</v>
      </c>
      <c r="R149" s="376">
        <f>Q149*H149</f>
        <v>4.0590000000000008E-2</v>
      </c>
      <c r="S149" s="376">
        <v>0</v>
      </c>
      <c r="T149" s="377">
        <f>S149*H149</f>
        <v>0</v>
      </c>
      <c r="U149" s="251"/>
      <c r="V149" s="251"/>
      <c r="W149" s="251"/>
      <c r="X149" s="251"/>
      <c r="Y149" s="251"/>
      <c r="Z149" s="251"/>
      <c r="AA149" s="251"/>
      <c r="AB149" s="251"/>
      <c r="AC149" s="251"/>
      <c r="AD149" s="251"/>
      <c r="AE149" s="251"/>
      <c r="AR149" s="379" t="s">
        <v>149</v>
      </c>
      <c r="AT149" s="379" t="s">
        <v>144</v>
      </c>
      <c r="AU149" s="379" t="s">
        <v>88</v>
      </c>
      <c r="AY149" s="240" t="s">
        <v>141</v>
      </c>
      <c r="BE149" s="339">
        <f>IF(N149="základní",J149,0)</f>
        <v>0</v>
      </c>
      <c r="BF149" s="339">
        <f>IF(N149="snížená",J149,0)</f>
        <v>0</v>
      </c>
      <c r="BG149" s="339">
        <f>IF(N149="zákl. přenesená",J149,0)</f>
        <v>0</v>
      </c>
      <c r="BH149" s="339">
        <f>IF(N149="sníž. přenesená",J149,0)</f>
        <v>0</v>
      </c>
      <c r="BI149" s="339">
        <f>IF(N149="nulová",J149,0)</f>
        <v>0</v>
      </c>
      <c r="BJ149" s="240" t="s">
        <v>86</v>
      </c>
      <c r="BK149" s="339">
        <f>ROUND(I149*H149,2)</f>
        <v>0</v>
      </c>
      <c r="BL149" s="240" t="s">
        <v>149</v>
      </c>
      <c r="BM149" s="379" t="s">
        <v>634</v>
      </c>
    </row>
    <row r="150" spans="1:65" s="466" customFormat="1" ht="11.25">
      <c r="B150" s="467"/>
      <c r="D150" s="382" t="s">
        <v>156</v>
      </c>
      <c r="E150" s="468" t="s">
        <v>1</v>
      </c>
      <c r="F150" s="469" t="s">
        <v>632</v>
      </c>
      <c r="H150" s="468" t="s">
        <v>1</v>
      </c>
      <c r="I150" s="496"/>
      <c r="L150" s="467"/>
      <c r="M150" s="470"/>
      <c r="N150" s="471"/>
      <c r="O150" s="471"/>
      <c r="P150" s="471"/>
      <c r="Q150" s="471"/>
      <c r="R150" s="471"/>
      <c r="S150" s="471"/>
      <c r="T150" s="472"/>
      <c r="AT150" s="468" t="s">
        <v>156</v>
      </c>
      <c r="AU150" s="468" t="s">
        <v>88</v>
      </c>
      <c r="AV150" s="466" t="s">
        <v>86</v>
      </c>
      <c r="AW150" s="466" t="s">
        <v>34</v>
      </c>
      <c r="AX150" s="466" t="s">
        <v>79</v>
      </c>
      <c r="AY150" s="468" t="s">
        <v>141</v>
      </c>
    </row>
    <row r="151" spans="1:65" s="380" customFormat="1" ht="11.25">
      <c r="B151" s="381"/>
      <c r="D151" s="382" t="s">
        <v>156</v>
      </c>
      <c r="E151" s="383" t="s">
        <v>1</v>
      </c>
      <c r="F151" s="384" t="s">
        <v>635</v>
      </c>
      <c r="H151" s="385">
        <v>1.1000000000000001</v>
      </c>
      <c r="I151" s="386"/>
      <c r="L151" s="381"/>
      <c r="M151" s="387"/>
      <c r="N151" s="388"/>
      <c r="O151" s="388"/>
      <c r="P151" s="388"/>
      <c r="Q151" s="388"/>
      <c r="R151" s="388"/>
      <c r="S151" s="388"/>
      <c r="T151" s="389"/>
      <c r="AT151" s="383" t="s">
        <v>156</v>
      </c>
      <c r="AU151" s="383" t="s">
        <v>88</v>
      </c>
      <c r="AV151" s="380" t="s">
        <v>88</v>
      </c>
      <c r="AW151" s="380" t="s">
        <v>34</v>
      </c>
      <c r="AX151" s="380" t="s">
        <v>86</v>
      </c>
      <c r="AY151" s="383" t="s">
        <v>141</v>
      </c>
    </row>
    <row r="152" spans="1:65" s="378" customFormat="1" ht="37.9" customHeight="1">
      <c r="A152" s="251"/>
      <c r="B152" s="252"/>
      <c r="C152" s="368" t="s">
        <v>177</v>
      </c>
      <c r="D152" s="368" t="s">
        <v>144</v>
      </c>
      <c r="E152" s="369" t="s">
        <v>346</v>
      </c>
      <c r="F152" s="370" t="s">
        <v>347</v>
      </c>
      <c r="G152" s="371" t="s">
        <v>166</v>
      </c>
      <c r="H152" s="372">
        <v>6.0720000000000001</v>
      </c>
      <c r="I152" s="151"/>
      <c r="J152" s="373">
        <f>ROUND(I152*H152,2)</f>
        <v>0</v>
      </c>
      <c r="K152" s="370" t="s">
        <v>148</v>
      </c>
      <c r="L152" s="252"/>
      <c r="M152" s="374" t="s">
        <v>1</v>
      </c>
      <c r="N152" s="375" t="s">
        <v>44</v>
      </c>
      <c r="O152" s="376">
        <v>1.7629999999999999</v>
      </c>
      <c r="P152" s="376">
        <f>O152*H152</f>
        <v>10.704936</v>
      </c>
      <c r="Q152" s="376">
        <v>0</v>
      </c>
      <c r="R152" s="376">
        <f>Q152*H152</f>
        <v>0</v>
      </c>
      <c r="S152" s="376">
        <v>0</v>
      </c>
      <c r="T152" s="377">
        <f>S152*H152</f>
        <v>0</v>
      </c>
      <c r="U152" s="251"/>
      <c r="V152" s="251"/>
      <c r="W152" s="251"/>
      <c r="X152" s="251"/>
      <c r="Y152" s="251"/>
      <c r="Z152" s="251"/>
      <c r="AA152" s="251"/>
      <c r="AB152" s="251"/>
      <c r="AC152" s="251"/>
      <c r="AD152" s="251"/>
      <c r="AE152" s="251"/>
      <c r="AR152" s="379" t="s">
        <v>149</v>
      </c>
      <c r="AT152" s="379" t="s">
        <v>144</v>
      </c>
      <c r="AU152" s="379" t="s">
        <v>88</v>
      </c>
      <c r="AY152" s="240" t="s">
        <v>141</v>
      </c>
      <c r="BE152" s="339">
        <f>IF(N152="základní",J152,0)</f>
        <v>0</v>
      </c>
      <c r="BF152" s="339">
        <f>IF(N152="snížená",J152,0)</f>
        <v>0</v>
      </c>
      <c r="BG152" s="339">
        <f>IF(N152="zákl. přenesená",J152,0)</f>
        <v>0</v>
      </c>
      <c r="BH152" s="339">
        <f>IF(N152="sníž. přenesená",J152,0)</f>
        <v>0</v>
      </c>
      <c r="BI152" s="339">
        <f>IF(N152="nulová",J152,0)</f>
        <v>0</v>
      </c>
      <c r="BJ152" s="240" t="s">
        <v>86</v>
      </c>
      <c r="BK152" s="339">
        <f>ROUND(I152*H152,2)</f>
        <v>0</v>
      </c>
      <c r="BL152" s="240" t="s">
        <v>149</v>
      </c>
      <c r="BM152" s="379" t="s">
        <v>636</v>
      </c>
    </row>
    <row r="153" spans="1:65" s="380" customFormat="1" ht="11.25">
      <c r="B153" s="381"/>
      <c r="D153" s="382" t="s">
        <v>156</v>
      </c>
      <c r="E153" s="383" t="s">
        <v>1</v>
      </c>
      <c r="F153" s="384" t="s">
        <v>637</v>
      </c>
      <c r="H153" s="385">
        <v>6.0720000000000001</v>
      </c>
      <c r="I153" s="386"/>
      <c r="L153" s="381"/>
      <c r="M153" s="387"/>
      <c r="N153" s="388"/>
      <c r="O153" s="388"/>
      <c r="P153" s="388"/>
      <c r="Q153" s="388"/>
      <c r="R153" s="388"/>
      <c r="S153" s="388"/>
      <c r="T153" s="389"/>
      <c r="AT153" s="383" t="s">
        <v>156</v>
      </c>
      <c r="AU153" s="383" t="s">
        <v>88</v>
      </c>
      <c r="AV153" s="380" t="s">
        <v>88</v>
      </c>
      <c r="AW153" s="380" t="s">
        <v>34</v>
      </c>
      <c r="AX153" s="380" t="s">
        <v>86</v>
      </c>
      <c r="AY153" s="383" t="s">
        <v>141</v>
      </c>
    </row>
    <row r="154" spans="1:65" s="378" customFormat="1" ht="37.9" customHeight="1">
      <c r="A154" s="251"/>
      <c r="B154" s="252"/>
      <c r="C154" s="368" t="s">
        <v>181</v>
      </c>
      <c r="D154" s="368" t="s">
        <v>144</v>
      </c>
      <c r="E154" s="369" t="s">
        <v>350</v>
      </c>
      <c r="F154" s="370" t="s">
        <v>351</v>
      </c>
      <c r="G154" s="371" t="s">
        <v>166</v>
      </c>
      <c r="H154" s="372">
        <v>60.646000000000001</v>
      </c>
      <c r="I154" s="151"/>
      <c r="J154" s="373">
        <f>ROUND(I154*H154,2)</f>
        <v>0</v>
      </c>
      <c r="K154" s="370" t="s">
        <v>148</v>
      </c>
      <c r="L154" s="252"/>
      <c r="M154" s="374" t="s">
        <v>1</v>
      </c>
      <c r="N154" s="375" t="s">
        <v>44</v>
      </c>
      <c r="O154" s="376">
        <v>0.189</v>
      </c>
      <c r="P154" s="376">
        <f>O154*H154</f>
        <v>11.462094</v>
      </c>
      <c r="Q154" s="376">
        <v>0</v>
      </c>
      <c r="R154" s="376">
        <f>Q154*H154</f>
        <v>0</v>
      </c>
      <c r="S154" s="376">
        <v>0</v>
      </c>
      <c r="T154" s="377">
        <f>S154*H154</f>
        <v>0</v>
      </c>
      <c r="U154" s="251"/>
      <c r="V154" s="251"/>
      <c r="W154" s="251"/>
      <c r="X154" s="251"/>
      <c r="Y154" s="251"/>
      <c r="Z154" s="251"/>
      <c r="AA154" s="251"/>
      <c r="AB154" s="251"/>
      <c r="AC154" s="251"/>
      <c r="AD154" s="251"/>
      <c r="AE154" s="251"/>
      <c r="AR154" s="379" t="s">
        <v>149</v>
      </c>
      <c r="AT154" s="379" t="s">
        <v>144</v>
      </c>
      <c r="AU154" s="379" t="s">
        <v>88</v>
      </c>
      <c r="AY154" s="240" t="s">
        <v>141</v>
      </c>
      <c r="BE154" s="339">
        <f>IF(N154="základní",J154,0)</f>
        <v>0</v>
      </c>
      <c r="BF154" s="339">
        <f>IF(N154="snížená",J154,0)</f>
        <v>0</v>
      </c>
      <c r="BG154" s="339">
        <f>IF(N154="zákl. přenesená",J154,0)</f>
        <v>0</v>
      </c>
      <c r="BH154" s="339">
        <f>IF(N154="sníž. přenesená",J154,0)</f>
        <v>0</v>
      </c>
      <c r="BI154" s="339">
        <f>IF(N154="nulová",J154,0)</f>
        <v>0</v>
      </c>
      <c r="BJ154" s="240" t="s">
        <v>86</v>
      </c>
      <c r="BK154" s="339">
        <f>ROUND(I154*H154,2)</f>
        <v>0</v>
      </c>
      <c r="BL154" s="240" t="s">
        <v>149</v>
      </c>
      <c r="BM154" s="379" t="s">
        <v>638</v>
      </c>
    </row>
    <row r="155" spans="1:65" s="466" customFormat="1" ht="11.25">
      <c r="B155" s="467"/>
      <c r="D155" s="382" t="s">
        <v>156</v>
      </c>
      <c r="E155" s="468" t="s">
        <v>1</v>
      </c>
      <c r="F155" s="469" t="s">
        <v>394</v>
      </c>
      <c r="H155" s="468" t="s">
        <v>1</v>
      </c>
      <c r="I155" s="496"/>
      <c r="L155" s="467"/>
      <c r="M155" s="470"/>
      <c r="N155" s="471"/>
      <c r="O155" s="471"/>
      <c r="P155" s="471"/>
      <c r="Q155" s="471"/>
      <c r="R155" s="471"/>
      <c r="S155" s="471"/>
      <c r="T155" s="472"/>
      <c r="AT155" s="468" t="s">
        <v>156</v>
      </c>
      <c r="AU155" s="468" t="s">
        <v>88</v>
      </c>
      <c r="AV155" s="466" t="s">
        <v>86</v>
      </c>
      <c r="AW155" s="466" t="s">
        <v>34</v>
      </c>
      <c r="AX155" s="466" t="s">
        <v>79</v>
      </c>
      <c r="AY155" s="468" t="s">
        <v>141</v>
      </c>
    </row>
    <row r="156" spans="1:65" s="466" customFormat="1" ht="11.25">
      <c r="B156" s="467"/>
      <c r="D156" s="382" t="s">
        <v>156</v>
      </c>
      <c r="E156" s="468" t="s">
        <v>1</v>
      </c>
      <c r="F156" s="469" t="s">
        <v>354</v>
      </c>
      <c r="H156" s="468" t="s">
        <v>1</v>
      </c>
      <c r="I156" s="496"/>
      <c r="L156" s="467"/>
      <c r="M156" s="470"/>
      <c r="N156" s="471"/>
      <c r="O156" s="471"/>
      <c r="P156" s="471"/>
      <c r="Q156" s="471"/>
      <c r="R156" s="471"/>
      <c r="S156" s="471"/>
      <c r="T156" s="472"/>
      <c r="AT156" s="468" t="s">
        <v>156</v>
      </c>
      <c r="AU156" s="468" t="s">
        <v>88</v>
      </c>
      <c r="AV156" s="466" t="s">
        <v>86</v>
      </c>
      <c r="AW156" s="466" t="s">
        <v>34</v>
      </c>
      <c r="AX156" s="466" t="s">
        <v>79</v>
      </c>
      <c r="AY156" s="468" t="s">
        <v>141</v>
      </c>
    </row>
    <row r="157" spans="1:65" s="380" customFormat="1" ht="11.25">
      <c r="B157" s="381"/>
      <c r="D157" s="382" t="s">
        <v>156</v>
      </c>
      <c r="E157" s="383" t="s">
        <v>1</v>
      </c>
      <c r="F157" s="384" t="s">
        <v>639</v>
      </c>
      <c r="H157" s="385">
        <v>62.74</v>
      </c>
      <c r="I157" s="386"/>
      <c r="L157" s="381"/>
      <c r="M157" s="387"/>
      <c r="N157" s="388"/>
      <c r="O157" s="388"/>
      <c r="P157" s="388"/>
      <c r="Q157" s="388"/>
      <c r="R157" s="388"/>
      <c r="S157" s="388"/>
      <c r="T157" s="389"/>
      <c r="AT157" s="383" t="s">
        <v>156</v>
      </c>
      <c r="AU157" s="383" t="s">
        <v>88</v>
      </c>
      <c r="AV157" s="380" t="s">
        <v>88</v>
      </c>
      <c r="AW157" s="380" t="s">
        <v>34</v>
      </c>
      <c r="AX157" s="380" t="s">
        <v>79</v>
      </c>
      <c r="AY157" s="383" t="s">
        <v>141</v>
      </c>
    </row>
    <row r="158" spans="1:65" s="380" customFormat="1" ht="11.25">
      <c r="B158" s="381"/>
      <c r="D158" s="382" t="s">
        <v>156</v>
      </c>
      <c r="E158" s="383" t="s">
        <v>1</v>
      </c>
      <c r="F158" s="384" t="s">
        <v>640</v>
      </c>
      <c r="H158" s="385">
        <v>-7.7779999999999996</v>
      </c>
      <c r="I158" s="386"/>
      <c r="L158" s="381"/>
      <c r="M158" s="387"/>
      <c r="N158" s="388"/>
      <c r="O158" s="388"/>
      <c r="P158" s="388"/>
      <c r="Q158" s="388"/>
      <c r="R158" s="388"/>
      <c r="S158" s="388"/>
      <c r="T158" s="389"/>
      <c r="AT158" s="383" t="s">
        <v>156</v>
      </c>
      <c r="AU158" s="383" t="s">
        <v>88</v>
      </c>
      <c r="AV158" s="380" t="s">
        <v>88</v>
      </c>
      <c r="AW158" s="380" t="s">
        <v>34</v>
      </c>
      <c r="AX158" s="380" t="s">
        <v>79</v>
      </c>
      <c r="AY158" s="383" t="s">
        <v>141</v>
      </c>
    </row>
    <row r="159" spans="1:65" s="466" customFormat="1" ht="11.25">
      <c r="B159" s="467"/>
      <c r="D159" s="382" t="s">
        <v>156</v>
      </c>
      <c r="E159" s="468" t="s">
        <v>1</v>
      </c>
      <c r="F159" s="469" t="s">
        <v>357</v>
      </c>
      <c r="H159" s="468" t="s">
        <v>1</v>
      </c>
      <c r="I159" s="496"/>
      <c r="L159" s="467"/>
      <c r="M159" s="470"/>
      <c r="N159" s="471"/>
      <c r="O159" s="471"/>
      <c r="P159" s="471"/>
      <c r="Q159" s="471"/>
      <c r="R159" s="471"/>
      <c r="S159" s="471"/>
      <c r="T159" s="472"/>
      <c r="AT159" s="468" t="s">
        <v>156</v>
      </c>
      <c r="AU159" s="468" t="s">
        <v>88</v>
      </c>
      <c r="AV159" s="466" t="s">
        <v>86</v>
      </c>
      <c r="AW159" s="466" t="s">
        <v>34</v>
      </c>
      <c r="AX159" s="466" t="s">
        <v>79</v>
      </c>
      <c r="AY159" s="468" t="s">
        <v>141</v>
      </c>
    </row>
    <row r="160" spans="1:65" s="380" customFormat="1" ht="11.25">
      <c r="B160" s="381"/>
      <c r="D160" s="382" t="s">
        <v>156</v>
      </c>
      <c r="E160" s="383" t="s">
        <v>1</v>
      </c>
      <c r="F160" s="384" t="s">
        <v>641</v>
      </c>
      <c r="H160" s="385">
        <v>5.6840000000000002</v>
      </c>
      <c r="I160" s="386"/>
      <c r="L160" s="381"/>
      <c r="M160" s="387"/>
      <c r="N160" s="388"/>
      <c r="O160" s="388"/>
      <c r="P160" s="388"/>
      <c r="Q160" s="388"/>
      <c r="R160" s="388"/>
      <c r="S160" s="388"/>
      <c r="T160" s="389"/>
      <c r="AT160" s="383" t="s">
        <v>156</v>
      </c>
      <c r="AU160" s="383" t="s">
        <v>88</v>
      </c>
      <c r="AV160" s="380" t="s">
        <v>88</v>
      </c>
      <c r="AW160" s="380" t="s">
        <v>34</v>
      </c>
      <c r="AX160" s="380" t="s">
        <v>79</v>
      </c>
      <c r="AY160" s="383" t="s">
        <v>141</v>
      </c>
    </row>
    <row r="161" spans="1:65" s="473" customFormat="1" ht="11.25">
      <c r="B161" s="474"/>
      <c r="D161" s="382" t="s">
        <v>156</v>
      </c>
      <c r="E161" s="475" t="s">
        <v>1</v>
      </c>
      <c r="F161" s="476" t="s">
        <v>172</v>
      </c>
      <c r="H161" s="477">
        <v>60.646000000000001</v>
      </c>
      <c r="I161" s="497"/>
      <c r="L161" s="474"/>
      <c r="M161" s="478"/>
      <c r="N161" s="479"/>
      <c r="O161" s="479"/>
      <c r="P161" s="479"/>
      <c r="Q161" s="479"/>
      <c r="R161" s="479"/>
      <c r="S161" s="479"/>
      <c r="T161" s="480"/>
      <c r="AT161" s="475" t="s">
        <v>156</v>
      </c>
      <c r="AU161" s="475" t="s">
        <v>88</v>
      </c>
      <c r="AV161" s="473" t="s">
        <v>149</v>
      </c>
      <c r="AW161" s="473" t="s">
        <v>34</v>
      </c>
      <c r="AX161" s="473" t="s">
        <v>86</v>
      </c>
      <c r="AY161" s="475" t="s">
        <v>141</v>
      </c>
    </row>
    <row r="162" spans="1:65" s="378" customFormat="1" ht="49.15" customHeight="1">
      <c r="A162" s="251"/>
      <c r="B162" s="252"/>
      <c r="C162" s="368" t="s">
        <v>161</v>
      </c>
      <c r="D162" s="368" t="s">
        <v>144</v>
      </c>
      <c r="E162" s="369" t="s">
        <v>359</v>
      </c>
      <c r="F162" s="370" t="s">
        <v>360</v>
      </c>
      <c r="G162" s="371" t="s">
        <v>166</v>
      </c>
      <c r="H162" s="372">
        <v>18.193999999999999</v>
      </c>
      <c r="I162" s="151"/>
      <c r="J162" s="373">
        <f>ROUND(I162*H162,2)</f>
        <v>0</v>
      </c>
      <c r="K162" s="370" t="s">
        <v>148</v>
      </c>
      <c r="L162" s="252"/>
      <c r="M162" s="374" t="s">
        <v>1</v>
      </c>
      <c r="N162" s="375" t="s">
        <v>44</v>
      </c>
      <c r="O162" s="376">
        <v>0.1</v>
      </c>
      <c r="P162" s="376">
        <f>O162*H162</f>
        <v>1.8193999999999999</v>
      </c>
      <c r="Q162" s="376">
        <v>0</v>
      </c>
      <c r="R162" s="376">
        <f>Q162*H162</f>
        <v>0</v>
      </c>
      <c r="S162" s="376">
        <v>0</v>
      </c>
      <c r="T162" s="377">
        <f>S162*H162</f>
        <v>0</v>
      </c>
      <c r="U162" s="251"/>
      <c r="V162" s="251"/>
      <c r="W162" s="251"/>
      <c r="X162" s="251"/>
      <c r="Y162" s="251"/>
      <c r="Z162" s="251"/>
      <c r="AA162" s="251"/>
      <c r="AB162" s="251"/>
      <c r="AC162" s="251"/>
      <c r="AD162" s="251"/>
      <c r="AE162" s="251"/>
      <c r="AR162" s="379" t="s">
        <v>149</v>
      </c>
      <c r="AT162" s="379" t="s">
        <v>144</v>
      </c>
      <c r="AU162" s="379" t="s">
        <v>88</v>
      </c>
      <c r="AY162" s="240" t="s">
        <v>141</v>
      </c>
      <c r="BE162" s="339">
        <f>IF(N162="základní",J162,0)</f>
        <v>0</v>
      </c>
      <c r="BF162" s="339">
        <f>IF(N162="snížená",J162,0)</f>
        <v>0</v>
      </c>
      <c r="BG162" s="339">
        <f>IF(N162="zákl. přenesená",J162,0)</f>
        <v>0</v>
      </c>
      <c r="BH162" s="339">
        <f>IF(N162="sníž. přenesená",J162,0)</f>
        <v>0</v>
      </c>
      <c r="BI162" s="339">
        <f>IF(N162="nulová",J162,0)</f>
        <v>0</v>
      </c>
      <c r="BJ162" s="240" t="s">
        <v>86</v>
      </c>
      <c r="BK162" s="339">
        <f>ROUND(I162*H162,2)</f>
        <v>0</v>
      </c>
      <c r="BL162" s="240" t="s">
        <v>149</v>
      </c>
      <c r="BM162" s="379" t="s">
        <v>642</v>
      </c>
    </row>
    <row r="163" spans="1:65" s="378" customFormat="1" ht="19.5">
      <c r="A163" s="251"/>
      <c r="B163" s="252"/>
      <c r="C163" s="251"/>
      <c r="D163" s="382" t="s">
        <v>322</v>
      </c>
      <c r="E163" s="251"/>
      <c r="F163" s="462" t="s">
        <v>362</v>
      </c>
      <c r="G163" s="251"/>
      <c r="H163" s="251"/>
      <c r="I163" s="495"/>
      <c r="J163" s="251"/>
      <c r="K163" s="251"/>
      <c r="L163" s="252"/>
      <c r="M163" s="463"/>
      <c r="N163" s="464"/>
      <c r="O163" s="253"/>
      <c r="P163" s="253"/>
      <c r="Q163" s="253"/>
      <c r="R163" s="253"/>
      <c r="S163" s="253"/>
      <c r="T163" s="465"/>
      <c r="U163" s="251"/>
      <c r="V163" s="251"/>
      <c r="W163" s="251"/>
      <c r="X163" s="251"/>
      <c r="Y163" s="251"/>
      <c r="Z163" s="251"/>
      <c r="AA163" s="251"/>
      <c r="AB163" s="251"/>
      <c r="AC163" s="251"/>
      <c r="AD163" s="251"/>
      <c r="AE163" s="251"/>
      <c r="AT163" s="240" t="s">
        <v>322</v>
      </c>
      <c r="AU163" s="240" t="s">
        <v>88</v>
      </c>
    </row>
    <row r="164" spans="1:65" s="380" customFormat="1" ht="11.25">
      <c r="B164" s="381"/>
      <c r="D164" s="382" t="s">
        <v>156</v>
      </c>
      <c r="F164" s="384" t="s">
        <v>643</v>
      </c>
      <c r="H164" s="385">
        <v>18.193999999999999</v>
      </c>
      <c r="I164" s="386"/>
      <c r="L164" s="381"/>
      <c r="M164" s="387"/>
      <c r="N164" s="388"/>
      <c r="O164" s="388"/>
      <c r="P164" s="388"/>
      <c r="Q164" s="388"/>
      <c r="R164" s="388"/>
      <c r="S164" s="388"/>
      <c r="T164" s="389"/>
      <c r="AT164" s="383" t="s">
        <v>156</v>
      </c>
      <c r="AU164" s="383" t="s">
        <v>88</v>
      </c>
      <c r="AV164" s="380" t="s">
        <v>88</v>
      </c>
      <c r="AW164" s="380" t="s">
        <v>3</v>
      </c>
      <c r="AX164" s="380" t="s">
        <v>86</v>
      </c>
      <c r="AY164" s="383" t="s">
        <v>141</v>
      </c>
    </row>
    <row r="165" spans="1:65" s="378" customFormat="1" ht="37.9" customHeight="1">
      <c r="A165" s="251"/>
      <c r="B165" s="252"/>
      <c r="C165" s="368" t="s">
        <v>189</v>
      </c>
      <c r="D165" s="368" t="s">
        <v>144</v>
      </c>
      <c r="E165" s="369" t="s">
        <v>364</v>
      </c>
      <c r="F165" s="370" t="s">
        <v>365</v>
      </c>
      <c r="G165" s="371" t="s">
        <v>204</v>
      </c>
      <c r="H165" s="372">
        <v>116.21</v>
      </c>
      <c r="I165" s="151"/>
      <c r="J165" s="373">
        <f>ROUND(I165*H165,2)</f>
        <v>0</v>
      </c>
      <c r="K165" s="370" t="s">
        <v>148</v>
      </c>
      <c r="L165" s="252"/>
      <c r="M165" s="374" t="s">
        <v>1</v>
      </c>
      <c r="N165" s="375" t="s">
        <v>44</v>
      </c>
      <c r="O165" s="376">
        <v>0.109</v>
      </c>
      <c r="P165" s="376">
        <f>O165*H165</f>
        <v>12.666889999999999</v>
      </c>
      <c r="Q165" s="376">
        <v>5.9000000000000003E-4</v>
      </c>
      <c r="R165" s="376">
        <f>Q165*H165</f>
        <v>6.8563899999999997E-2</v>
      </c>
      <c r="S165" s="376">
        <v>0</v>
      </c>
      <c r="T165" s="377">
        <f>S165*H165</f>
        <v>0</v>
      </c>
      <c r="U165" s="251"/>
      <c r="V165" s="251"/>
      <c r="W165" s="251"/>
      <c r="X165" s="251"/>
      <c r="Y165" s="251"/>
      <c r="Z165" s="251"/>
      <c r="AA165" s="251"/>
      <c r="AB165" s="251"/>
      <c r="AC165" s="251"/>
      <c r="AD165" s="251"/>
      <c r="AE165" s="251"/>
      <c r="AR165" s="379" t="s">
        <v>149</v>
      </c>
      <c r="AT165" s="379" t="s">
        <v>144</v>
      </c>
      <c r="AU165" s="379" t="s">
        <v>88</v>
      </c>
      <c r="AY165" s="240" t="s">
        <v>141</v>
      </c>
      <c r="BE165" s="339">
        <f>IF(N165="základní",J165,0)</f>
        <v>0</v>
      </c>
      <c r="BF165" s="339">
        <f>IF(N165="snížená",J165,0)</f>
        <v>0</v>
      </c>
      <c r="BG165" s="339">
        <f>IF(N165="zákl. přenesená",J165,0)</f>
        <v>0</v>
      </c>
      <c r="BH165" s="339">
        <f>IF(N165="sníž. přenesená",J165,0)</f>
        <v>0</v>
      </c>
      <c r="BI165" s="339">
        <f>IF(N165="nulová",J165,0)</f>
        <v>0</v>
      </c>
      <c r="BJ165" s="240" t="s">
        <v>86</v>
      </c>
      <c r="BK165" s="339">
        <f>ROUND(I165*H165,2)</f>
        <v>0</v>
      </c>
      <c r="BL165" s="240" t="s">
        <v>149</v>
      </c>
      <c r="BM165" s="379" t="s">
        <v>644</v>
      </c>
    </row>
    <row r="166" spans="1:65" s="466" customFormat="1" ht="11.25">
      <c r="B166" s="467"/>
      <c r="D166" s="382" t="s">
        <v>156</v>
      </c>
      <c r="E166" s="468" t="s">
        <v>1</v>
      </c>
      <c r="F166" s="469" t="s">
        <v>354</v>
      </c>
      <c r="H166" s="468" t="s">
        <v>1</v>
      </c>
      <c r="I166" s="496"/>
      <c r="L166" s="467"/>
      <c r="M166" s="470"/>
      <c r="N166" s="471"/>
      <c r="O166" s="471"/>
      <c r="P166" s="471"/>
      <c r="Q166" s="471"/>
      <c r="R166" s="471"/>
      <c r="S166" s="471"/>
      <c r="T166" s="472"/>
      <c r="AT166" s="468" t="s">
        <v>156</v>
      </c>
      <c r="AU166" s="468" t="s">
        <v>88</v>
      </c>
      <c r="AV166" s="466" t="s">
        <v>86</v>
      </c>
      <c r="AW166" s="466" t="s">
        <v>34</v>
      </c>
      <c r="AX166" s="466" t="s">
        <v>79</v>
      </c>
      <c r="AY166" s="468" t="s">
        <v>141</v>
      </c>
    </row>
    <row r="167" spans="1:65" s="380" customFormat="1" ht="11.25">
      <c r="B167" s="381"/>
      <c r="D167" s="382" t="s">
        <v>156</v>
      </c>
      <c r="E167" s="383" t="s">
        <v>1</v>
      </c>
      <c r="F167" s="384" t="s">
        <v>645</v>
      </c>
      <c r="H167" s="385">
        <v>116.21</v>
      </c>
      <c r="I167" s="386"/>
      <c r="L167" s="381"/>
      <c r="M167" s="387"/>
      <c r="N167" s="388"/>
      <c r="O167" s="388"/>
      <c r="P167" s="388"/>
      <c r="Q167" s="388"/>
      <c r="R167" s="388"/>
      <c r="S167" s="388"/>
      <c r="T167" s="389"/>
      <c r="AT167" s="383" t="s">
        <v>156</v>
      </c>
      <c r="AU167" s="383" t="s">
        <v>88</v>
      </c>
      <c r="AV167" s="380" t="s">
        <v>88</v>
      </c>
      <c r="AW167" s="380" t="s">
        <v>34</v>
      </c>
      <c r="AX167" s="380" t="s">
        <v>86</v>
      </c>
      <c r="AY167" s="383" t="s">
        <v>141</v>
      </c>
    </row>
    <row r="168" spans="1:65" s="378" customFormat="1" ht="37.9" customHeight="1">
      <c r="A168" s="251"/>
      <c r="B168" s="252"/>
      <c r="C168" s="368" t="s">
        <v>201</v>
      </c>
      <c r="D168" s="368" t="s">
        <v>144</v>
      </c>
      <c r="E168" s="369" t="s">
        <v>368</v>
      </c>
      <c r="F168" s="370" t="s">
        <v>369</v>
      </c>
      <c r="G168" s="371" t="s">
        <v>204</v>
      </c>
      <c r="H168" s="372">
        <v>116.21</v>
      </c>
      <c r="I168" s="151"/>
      <c r="J168" s="373">
        <f>ROUND(I168*H168,2)</f>
        <v>0</v>
      </c>
      <c r="K168" s="370" t="s">
        <v>148</v>
      </c>
      <c r="L168" s="252"/>
      <c r="M168" s="374" t="s">
        <v>1</v>
      </c>
      <c r="N168" s="375" t="s">
        <v>44</v>
      </c>
      <c r="O168" s="376">
        <v>0.106</v>
      </c>
      <c r="P168" s="376">
        <f>O168*H168</f>
        <v>12.318259999999999</v>
      </c>
      <c r="Q168" s="376">
        <v>0</v>
      </c>
      <c r="R168" s="376">
        <f>Q168*H168</f>
        <v>0</v>
      </c>
      <c r="S168" s="376">
        <v>0</v>
      </c>
      <c r="T168" s="377">
        <f>S168*H168</f>
        <v>0</v>
      </c>
      <c r="U168" s="251"/>
      <c r="V168" s="251"/>
      <c r="W168" s="251"/>
      <c r="X168" s="251"/>
      <c r="Y168" s="251"/>
      <c r="Z168" s="251"/>
      <c r="AA168" s="251"/>
      <c r="AB168" s="251"/>
      <c r="AC168" s="251"/>
      <c r="AD168" s="251"/>
      <c r="AE168" s="251"/>
      <c r="AR168" s="379" t="s">
        <v>149</v>
      </c>
      <c r="AT168" s="379" t="s">
        <v>144</v>
      </c>
      <c r="AU168" s="379" t="s">
        <v>88</v>
      </c>
      <c r="AY168" s="240" t="s">
        <v>141</v>
      </c>
      <c r="BE168" s="339">
        <f>IF(N168="základní",J168,0)</f>
        <v>0</v>
      </c>
      <c r="BF168" s="339">
        <f>IF(N168="snížená",J168,0)</f>
        <v>0</v>
      </c>
      <c r="BG168" s="339">
        <f>IF(N168="zákl. přenesená",J168,0)</f>
        <v>0</v>
      </c>
      <c r="BH168" s="339">
        <f>IF(N168="sníž. přenesená",J168,0)</f>
        <v>0</v>
      </c>
      <c r="BI168" s="339">
        <f>IF(N168="nulová",J168,0)</f>
        <v>0</v>
      </c>
      <c r="BJ168" s="240" t="s">
        <v>86</v>
      </c>
      <c r="BK168" s="339">
        <f>ROUND(I168*H168,2)</f>
        <v>0</v>
      </c>
      <c r="BL168" s="240" t="s">
        <v>149</v>
      </c>
      <c r="BM168" s="379" t="s">
        <v>646</v>
      </c>
    </row>
    <row r="169" spans="1:65" s="380" customFormat="1" ht="11.25">
      <c r="B169" s="381"/>
      <c r="D169" s="382" t="s">
        <v>156</v>
      </c>
      <c r="E169" s="383" t="s">
        <v>1</v>
      </c>
      <c r="F169" s="384" t="s">
        <v>647</v>
      </c>
      <c r="H169" s="385">
        <v>116.21</v>
      </c>
      <c r="I169" s="386"/>
      <c r="L169" s="381"/>
      <c r="M169" s="387"/>
      <c r="N169" s="388"/>
      <c r="O169" s="388"/>
      <c r="P169" s="388"/>
      <c r="Q169" s="388"/>
      <c r="R169" s="388"/>
      <c r="S169" s="388"/>
      <c r="T169" s="389"/>
      <c r="AT169" s="383" t="s">
        <v>156</v>
      </c>
      <c r="AU169" s="383" t="s">
        <v>88</v>
      </c>
      <c r="AV169" s="380" t="s">
        <v>88</v>
      </c>
      <c r="AW169" s="380" t="s">
        <v>34</v>
      </c>
      <c r="AX169" s="380" t="s">
        <v>86</v>
      </c>
      <c r="AY169" s="383" t="s">
        <v>141</v>
      </c>
    </row>
    <row r="170" spans="1:65" s="378" customFormat="1" ht="49.15" customHeight="1">
      <c r="A170" s="251"/>
      <c r="B170" s="252"/>
      <c r="C170" s="368" t="s">
        <v>208</v>
      </c>
      <c r="D170" s="368" t="s">
        <v>144</v>
      </c>
      <c r="E170" s="369" t="s">
        <v>372</v>
      </c>
      <c r="F170" s="370" t="s">
        <v>373</v>
      </c>
      <c r="G170" s="371" t="s">
        <v>166</v>
      </c>
      <c r="H170" s="372">
        <v>60.646000000000001</v>
      </c>
      <c r="I170" s="151"/>
      <c r="J170" s="373">
        <f>ROUND(I170*H170,2)</f>
        <v>0</v>
      </c>
      <c r="K170" s="370" t="s">
        <v>148</v>
      </c>
      <c r="L170" s="252"/>
      <c r="M170" s="374" t="s">
        <v>1</v>
      </c>
      <c r="N170" s="375" t="s">
        <v>44</v>
      </c>
      <c r="O170" s="376">
        <v>0.34499999999999997</v>
      </c>
      <c r="P170" s="376">
        <f>O170*H170</f>
        <v>20.92287</v>
      </c>
      <c r="Q170" s="376">
        <v>0</v>
      </c>
      <c r="R170" s="376">
        <f>Q170*H170</f>
        <v>0</v>
      </c>
      <c r="S170" s="376">
        <v>0</v>
      </c>
      <c r="T170" s="377">
        <f>S170*H170</f>
        <v>0</v>
      </c>
      <c r="U170" s="251"/>
      <c r="V170" s="251"/>
      <c r="W170" s="251"/>
      <c r="X170" s="251"/>
      <c r="Y170" s="251"/>
      <c r="Z170" s="251"/>
      <c r="AA170" s="251"/>
      <c r="AB170" s="251"/>
      <c r="AC170" s="251"/>
      <c r="AD170" s="251"/>
      <c r="AE170" s="251"/>
      <c r="AR170" s="379" t="s">
        <v>149</v>
      </c>
      <c r="AT170" s="379" t="s">
        <v>144</v>
      </c>
      <c r="AU170" s="379" t="s">
        <v>88</v>
      </c>
      <c r="AY170" s="240" t="s">
        <v>141</v>
      </c>
      <c r="BE170" s="339">
        <f>IF(N170="základní",J170,0)</f>
        <v>0</v>
      </c>
      <c r="BF170" s="339">
        <f>IF(N170="snížená",J170,0)</f>
        <v>0</v>
      </c>
      <c r="BG170" s="339">
        <f>IF(N170="zákl. přenesená",J170,0)</f>
        <v>0</v>
      </c>
      <c r="BH170" s="339">
        <f>IF(N170="sníž. přenesená",J170,0)</f>
        <v>0</v>
      </c>
      <c r="BI170" s="339">
        <f>IF(N170="nulová",J170,0)</f>
        <v>0</v>
      </c>
      <c r="BJ170" s="240" t="s">
        <v>86</v>
      </c>
      <c r="BK170" s="339">
        <f>ROUND(I170*H170,2)</f>
        <v>0</v>
      </c>
      <c r="BL170" s="240" t="s">
        <v>149</v>
      </c>
      <c r="BM170" s="379" t="s">
        <v>648</v>
      </c>
    </row>
    <row r="171" spans="1:65" s="378" customFormat="1" ht="39">
      <c r="A171" s="251"/>
      <c r="B171" s="252"/>
      <c r="C171" s="251"/>
      <c r="D171" s="382" t="s">
        <v>322</v>
      </c>
      <c r="E171" s="251"/>
      <c r="F171" s="462" t="s">
        <v>375</v>
      </c>
      <c r="G171" s="251"/>
      <c r="H171" s="251"/>
      <c r="I171" s="495"/>
      <c r="J171" s="251"/>
      <c r="K171" s="251"/>
      <c r="L171" s="252"/>
      <c r="M171" s="463"/>
      <c r="N171" s="464"/>
      <c r="O171" s="253"/>
      <c r="P171" s="253"/>
      <c r="Q171" s="253"/>
      <c r="R171" s="253"/>
      <c r="S171" s="253"/>
      <c r="T171" s="465"/>
      <c r="U171" s="251"/>
      <c r="V171" s="251"/>
      <c r="W171" s="251"/>
      <c r="X171" s="251"/>
      <c r="Y171" s="251"/>
      <c r="Z171" s="251"/>
      <c r="AA171" s="251"/>
      <c r="AB171" s="251"/>
      <c r="AC171" s="251"/>
      <c r="AD171" s="251"/>
      <c r="AE171" s="251"/>
      <c r="AT171" s="240" t="s">
        <v>322</v>
      </c>
      <c r="AU171" s="240" t="s">
        <v>88</v>
      </c>
    </row>
    <row r="172" spans="1:65" s="466" customFormat="1" ht="11.25">
      <c r="B172" s="467"/>
      <c r="D172" s="382" t="s">
        <v>156</v>
      </c>
      <c r="E172" s="468" t="s">
        <v>1</v>
      </c>
      <c r="F172" s="469" t="s">
        <v>649</v>
      </c>
      <c r="H172" s="468" t="s">
        <v>1</v>
      </c>
      <c r="I172" s="496"/>
      <c r="L172" s="467"/>
      <c r="M172" s="470"/>
      <c r="N172" s="471"/>
      <c r="O172" s="471"/>
      <c r="P172" s="471"/>
      <c r="Q172" s="471"/>
      <c r="R172" s="471"/>
      <c r="S172" s="471"/>
      <c r="T172" s="472"/>
      <c r="AT172" s="468" t="s">
        <v>156</v>
      </c>
      <c r="AU172" s="468" t="s">
        <v>88</v>
      </c>
      <c r="AV172" s="466" t="s">
        <v>86</v>
      </c>
      <c r="AW172" s="466" t="s">
        <v>34</v>
      </c>
      <c r="AX172" s="466" t="s">
        <v>79</v>
      </c>
      <c r="AY172" s="468" t="s">
        <v>141</v>
      </c>
    </row>
    <row r="173" spans="1:65" s="380" customFormat="1" ht="11.25">
      <c r="B173" s="381"/>
      <c r="D173" s="382" t="s">
        <v>156</v>
      </c>
      <c r="E173" s="383" t="s">
        <v>1</v>
      </c>
      <c r="F173" s="384" t="s">
        <v>650</v>
      </c>
      <c r="H173" s="385">
        <v>60.646000000000001</v>
      </c>
      <c r="I173" s="386"/>
      <c r="L173" s="381"/>
      <c r="M173" s="387"/>
      <c r="N173" s="388"/>
      <c r="O173" s="388"/>
      <c r="P173" s="388"/>
      <c r="Q173" s="388"/>
      <c r="R173" s="388"/>
      <c r="S173" s="388"/>
      <c r="T173" s="389"/>
      <c r="AT173" s="383" t="s">
        <v>156</v>
      </c>
      <c r="AU173" s="383" t="s">
        <v>88</v>
      </c>
      <c r="AV173" s="380" t="s">
        <v>88</v>
      </c>
      <c r="AW173" s="380" t="s">
        <v>34</v>
      </c>
      <c r="AX173" s="380" t="s">
        <v>86</v>
      </c>
      <c r="AY173" s="383" t="s">
        <v>141</v>
      </c>
    </row>
    <row r="174" spans="1:65" s="378" customFormat="1" ht="14.45" customHeight="1">
      <c r="A174" s="251"/>
      <c r="B174" s="252"/>
      <c r="C174" s="368" t="s">
        <v>213</v>
      </c>
      <c r="D174" s="368" t="s">
        <v>144</v>
      </c>
      <c r="E174" s="369" t="s">
        <v>378</v>
      </c>
      <c r="F174" s="370" t="s">
        <v>379</v>
      </c>
      <c r="G174" s="371" t="s">
        <v>166</v>
      </c>
      <c r="H174" s="372">
        <v>15.632</v>
      </c>
      <c r="I174" s="151"/>
      <c r="J174" s="373">
        <f>ROUND(I174*H174,2)</f>
        <v>0</v>
      </c>
      <c r="K174" s="370" t="s">
        <v>1</v>
      </c>
      <c r="L174" s="252"/>
      <c r="M174" s="374" t="s">
        <v>1</v>
      </c>
      <c r="N174" s="375" t="s">
        <v>44</v>
      </c>
      <c r="O174" s="376">
        <v>0.10100000000000001</v>
      </c>
      <c r="P174" s="376">
        <f>O174*H174</f>
        <v>1.578832</v>
      </c>
      <c r="Q174" s="376">
        <v>0</v>
      </c>
      <c r="R174" s="376">
        <f>Q174*H174</f>
        <v>0</v>
      </c>
      <c r="S174" s="376">
        <v>0</v>
      </c>
      <c r="T174" s="377">
        <f>S174*H174</f>
        <v>0</v>
      </c>
      <c r="U174" s="251"/>
      <c r="V174" s="251"/>
      <c r="W174" s="251"/>
      <c r="X174" s="251"/>
      <c r="Y174" s="251"/>
      <c r="Z174" s="251"/>
      <c r="AA174" s="251"/>
      <c r="AB174" s="251"/>
      <c r="AC174" s="251"/>
      <c r="AD174" s="251"/>
      <c r="AE174" s="251"/>
      <c r="AR174" s="379" t="s">
        <v>149</v>
      </c>
      <c r="AT174" s="379" t="s">
        <v>144</v>
      </c>
      <c r="AU174" s="379" t="s">
        <v>88</v>
      </c>
      <c r="AY174" s="240" t="s">
        <v>141</v>
      </c>
      <c r="BE174" s="339">
        <f>IF(N174="základní",J174,0)</f>
        <v>0</v>
      </c>
      <c r="BF174" s="339">
        <f>IF(N174="snížená",J174,0)</f>
        <v>0</v>
      </c>
      <c r="BG174" s="339">
        <f>IF(N174="zákl. přenesená",J174,0)</f>
        <v>0</v>
      </c>
      <c r="BH174" s="339">
        <f>IF(N174="sníž. přenesená",J174,0)</f>
        <v>0</v>
      </c>
      <c r="BI174" s="339">
        <f>IF(N174="nulová",J174,0)</f>
        <v>0</v>
      </c>
      <c r="BJ174" s="240" t="s">
        <v>86</v>
      </c>
      <c r="BK174" s="339">
        <f>ROUND(I174*H174,2)</f>
        <v>0</v>
      </c>
      <c r="BL174" s="240" t="s">
        <v>149</v>
      </c>
      <c r="BM174" s="379" t="s">
        <v>651</v>
      </c>
    </row>
    <row r="175" spans="1:65" s="466" customFormat="1" ht="11.25">
      <c r="B175" s="467"/>
      <c r="D175" s="382" t="s">
        <v>156</v>
      </c>
      <c r="E175" s="468" t="s">
        <v>1</v>
      </c>
      <c r="F175" s="469" t="s">
        <v>381</v>
      </c>
      <c r="H175" s="468" t="s">
        <v>1</v>
      </c>
      <c r="I175" s="496"/>
      <c r="L175" s="467"/>
      <c r="M175" s="470"/>
      <c r="N175" s="471"/>
      <c r="O175" s="471"/>
      <c r="P175" s="471"/>
      <c r="Q175" s="471"/>
      <c r="R175" s="471"/>
      <c r="S175" s="471"/>
      <c r="T175" s="472"/>
      <c r="AT175" s="468" t="s">
        <v>156</v>
      </c>
      <c r="AU175" s="468" t="s">
        <v>88</v>
      </c>
      <c r="AV175" s="466" t="s">
        <v>86</v>
      </c>
      <c r="AW175" s="466" t="s">
        <v>34</v>
      </c>
      <c r="AX175" s="466" t="s">
        <v>79</v>
      </c>
      <c r="AY175" s="468" t="s">
        <v>141</v>
      </c>
    </row>
    <row r="176" spans="1:65" s="466" customFormat="1" ht="11.25">
      <c r="B176" s="467"/>
      <c r="D176" s="382" t="s">
        <v>156</v>
      </c>
      <c r="E176" s="468" t="s">
        <v>1</v>
      </c>
      <c r="F176" s="469" t="s">
        <v>382</v>
      </c>
      <c r="H176" s="468" t="s">
        <v>1</v>
      </c>
      <c r="I176" s="496"/>
      <c r="L176" s="467"/>
      <c r="M176" s="470"/>
      <c r="N176" s="471"/>
      <c r="O176" s="471"/>
      <c r="P176" s="471"/>
      <c r="Q176" s="471"/>
      <c r="R176" s="471"/>
      <c r="S176" s="471"/>
      <c r="T176" s="472"/>
      <c r="AT176" s="468" t="s">
        <v>156</v>
      </c>
      <c r="AU176" s="468" t="s">
        <v>88</v>
      </c>
      <c r="AV176" s="466" t="s">
        <v>86</v>
      </c>
      <c r="AW176" s="466" t="s">
        <v>34</v>
      </c>
      <c r="AX176" s="466" t="s">
        <v>79</v>
      </c>
      <c r="AY176" s="468" t="s">
        <v>141</v>
      </c>
    </row>
    <row r="177" spans="1:65" s="466" customFormat="1" ht="11.25">
      <c r="B177" s="467"/>
      <c r="D177" s="382" t="s">
        <v>156</v>
      </c>
      <c r="E177" s="468" t="s">
        <v>1</v>
      </c>
      <c r="F177" s="469" t="s">
        <v>652</v>
      </c>
      <c r="H177" s="468" t="s">
        <v>1</v>
      </c>
      <c r="I177" s="496"/>
      <c r="L177" s="467"/>
      <c r="M177" s="470"/>
      <c r="N177" s="471"/>
      <c r="O177" s="471"/>
      <c r="P177" s="471"/>
      <c r="Q177" s="471"/>
      <c r="R177" s="471"/>
      <c r="S177" s="471"/>
      <c r="T177" s="472"/>
      <c r="AT177" s="468" t="s">
        <v>156</v>
      </c>
      <c r="AU177" s="468" t="s">
        <v>88</v>
      </c>
      <c r="AV177" s="466" t="s">
        <v>86</v>
      </c>
      <c r="AW177" s="466" t="s">
        <v>34</v>
      </c>
      <c r="AX177" s="466" t="s">
        <v>79</v>
      </c>
      <c r="AY177" s="468" t="s">
        <v>141</v>
      </c>
    </row>
    <row r="178" spans="1:65" s="380" customFormat="1" ht="11.25">
      <c r="B178" s="381"/>
      <c r="D178" s="382" t="s">
        <v>156</v>
      </c>
      <c r="E178" s="383" t="s">
        <v>1</v>
      </c>
      <c r="F178" s="384" t="s">
        <v>653</v>
      </c>
      <c r="H178" s="385">
        <v>15.632</v>
      </c>
      <c r="I178" s="386"/>
      <c r="L178" s="381"/>
      <c r="M178" s="387"/>
      <c r="N178" s="388"/>
      <c r="O178" s="388"/>
      <c r="P178" s="388"/>
      <c r="Q178" s="388"/>
      <c r="R178" s="388"/>
      <c r="S178" s="388"/>
      <c r="T178" s="389"/>
      <c r="AT178" s="383" t="s">
        <v>156</v>
      </c>
      <c r="AU178" s="383" t="s">
        <v>88</v>
      </c>
      <c r="AV178" s="380" t="s">
        <v>88</v>
      </c>
      <c r="AW178" s="380" t="s">
        <v>34</v>
      </c>
      <c r="AX178" s="380" t="s">
        <v>79</v>
      </c>
      <c r="AY178" s="383" t="s">
        <v>141</v>
      </c>
    </row>
    <row r="179" spans="1:65" s="473" customFormat="1" ht="11.25">
      <c r="B179" s="474"/>
      <c r="D179" s="382" t="s">
        <v>156</v>
      </c>
      <c r="E179" s="475" t="s">
        <v>1</v>
      </c>
      <c r="F179" s="476" t="s">
        <v>172</v>
      </c>
      <c r="H179" s="477">
        <v>15.632</v>
      </c>
      <c r="I179" s="497"/>
      <c r="L179" s="474"/>
      <c r="M179" s="478"/>
      <c r="N179" s="479"/>
      <c r="O179" s="479"/>
      <c r="P179" s="479"/>
      <c r="Q179" s="479"/>
      <c r="R179" s="479"/>
      <c r="S179" s="479"/>
      <c r="T179" s="480"/>
      <c r="AT179" s="475" t="s">
        <v>156</v>
      </c>
      <c r="AU179" s="475" t="s">
        <v>88</v>
      </c>
      <c r="AV179" s="473" t="s">
        <v>149</v>
      </c>
      <c r="AW179" s="473" t="s">
        <v>34</v>
      </c>
      <c r="AX179" s="473" t="s">
        <v>86</v>
      </c>
      <c r="AY179" s="475" t="s">
        <v>141</v>
      </c>
    </row>
    <row r="180" spans="1:65" s="378" customFormat="1" ht="24.2" customHeight="1">
      <c r="A180" s="251"/>
      <c r="B180" s="252"/>
      <c r="C180" s="368" t="s">
        <v>220</v>
      </c>
      <c r="D180" s="368" t="s">
        <v>144</v>
      </c>
      <c r="E180" s="369" t="s">
        <v>384</v>
      </c>
      <c r="F180" s="370" t="s">
        <v>385</v>
      </c>
      <c r="G180" s="371" t="s">
        <v>166</v>
      </c>
      <c r="H180" s="372">
        <v>60.646000000000001</v>
      </c>
      <c r="I180" s="151"/>
      <c r="J180" s="373">
        <f>ROUND(I180*H180,2)</f>
        <v>0</v>
      </c>
      <c r="K180" s="370" t="s">
        <v>1</v>
      </c>
      <c r="L180" s="252"/>
      <c r="M180" s="374" t="s">
        <v>1</v>
      </c>
      <c r="N180" s="375" t="s">
        <v>44</v>
      </c>
      <c r="O180" s="376">
        <v>8.3000000000000004E-2</v>
      </c>
      <c r="P180" s="376">
        <f>O180*H180</f>
        <v>5.0336180000000006</v>
      </c>
      <c r="Q180" s="376">
        <v>0</v>
      </c>
      <c r="R180" s="376">
        <f>Q180*H180</f>
        <v>0</v>
      </c>
      <c r="S180" s="376">
        <v>0</v>
      </c>
      <c r="T180" s="377">
        <f>S180*H180</f>
        <v>0</v>
      </c>
      <c r="U180" s="251"/>
      <c r="V180" s="251"/>
      <c r="W180" s="251"/>
      <c r="X180" s="251"/>
      <c r="Y180" s="251"/>
      <c r="Z180" s="251"/>
      <c r="AA180" s="251"/>
      <c r="AB180" s="251"/>
      <c r="AC180" s="251"/>
      <c r="AD180" s="251"/>
      <c r="AE180" s="251"/>
      <c r="AR180" s="379" t="s">
        <v>149</v>
      </c>
      <c r="AT180" s="379" t="s">
        <v>144</v>
      </c>
      <c r="AU180" s="379" t="s">
        <v>88</v>
      </c>
      <c r="AY180" s="240" t="s">
        <v>141</v>
      </c>
      <c r="BE180" s="339">
        <f>IF(N180="základní",J180,0)</f>
        <v>0</v>
      </c>
      <c r="BF180" s="339">
        <f>IF(N180="snížená",J180,0)</f>
        <v>0</v>
      </c>
      <c r="BG180" s="339">
        <f>IF(N180="zákl. přenesená",J180,0)</f>
        <v>0</v>
      </c>
      <c r="BH180" s="339">
        <f>IF(N180="sníž. přenesená",J180,0)</f>
        <v>0</v>
      </c>
      <c r="BI180" s="339">
        <f>IF(N180="nulová",J180,0)</f>
        <v>0</v>
      </c>
      <c r="BJ180" s="240" t="s">
        <v>86</v>
      </c>
      <c r="BK180" s="339">
        <f>ROUND(I180*H180,2)</f>
        <v>0</v>
      </c>
      <c r="BL180" s="240" t="s">
        <v>149</v>
      </c>
      <c r="BM180" s="379" t="s">
        <v>654</v>
      </c>
    </row>
    <row r="181" spans="1:65" s="466" customFormat="1" ht="11.25">
      <c r="B181" s="467"/>
      <c r="D181" s="382" t="s">
        <v>156</v>
      </c>
      <c r="E181" s="468" t="s">
        <v>1</v>
      </c>
      <c r="F181" s="469" t="s">
        <v>387</v>
      </c>
      <c r="H181" s="468" t="s">
        <v>1</v>
      </c>
      <c r="I181" s="496"/>
      <c r="L181" s="467"/>
      <c r="M181" s="470"/>
      <c r="N181" s="471"/>
      <c r="O181" s="471"/>
      <c r="P181" s="471"/>
      <c r="Q181" s="471"/>
      <c r="R181" s="471"/>
      <c r="S181" s="471"/>
      <c r="T181" s="472"/>
      <c r="AT181" s="468" t="s">
        <v>156</v>
      </c>
      <c r="AU181" s="468" t="s">
        <v>88</v>
      </c>
      <c r="AV181" s="466" t="s">
        <v>86</v>
      </c>
      <c r="AW181" s="466" t="s">
        <v>34</v>
      </c>
      <c r="AX181" s="466" t="s">
        <v>79</v>
      </c>
      <c r="AY181" s="468" t="s">
        <v>141</v>
      </c>
    </row>
    <row r="182" spans="1:65" s="466" customFormat="1" ht="11.25">
      <c r="B182" s="467"/>
      <c r="D182" s="382" t="s">
        <v>156</v>
      </c>
      <c r="E182" s="468" t="s">
        <v>1</v>
      </c>
      <c r="F182" s="469" t="s">
        <v>388</v>
      </c>
      <c r="H182" s="468" t="s">
        <v>1</v>
      </c>
      <c r="I182" s="496"/>
      <c r="L182" s="467"/>
      <c r="M182" s="470"/>
      <c r="N182" s="471"/>
      <c r="O182" s="471"/>
      <c r="P182" s="471"/>
      <c r="Q182" s="471"/>
      <c r="R182" s="471"/>
      <c r="S182" s="471"/>
      <c r="T182" s="472"/>
      <c r="AT182" s="468" t="s">
        <v>156</v>
      </c>
      <c r="AU182" s="468" t="s">
        <v>88</v>
      </c>
      <c r="AV182" s="466" t="s">
        <v>86</v>
      </c>
      <c r="AW182" s="466" t="s">
        <v>34</v>
      </c>
      <c r="AX182" s="466" t="s">
        <v>79</v>
      </c>
      <c r="AY182" s="468" t="s">
        <v>141</v>
      </c>
    </row>
    <row r="183" spans="1:65" s="466" customFormat="1" ht="11.25">
      <c r="B183" s="467"/>
      <c r="D183" s="382" t="s">
        <v>156</v>
      </c>
      <c r="E183" s="468" t="s">
        <v>1</v>
      </c>
      <c r="F183" s="469" t="s">
        <v>389</v>
      </c>
      <c r="H183" s="468" t="s">
        <v>1</v>
      </c>
      <c r="I183" s="496"/>
      <c r="L183" s="467"/>
      <c r="M183" s="470"/>
      <c r="N183" s="471"/>
      <c r="O183" s="471"/>
      <c r="P183" s="471"/>
      <c r="Q183" s="471"/>
      <c r="R183" s="471"/>
      <c r="S183" s="471"/>
      <c r="T183" s="472"/>
      <c r="AT183" s="468" t="s">
        <v>156</v>
      </c>
      <c r="AU183" s="468" t="s">
        <v>88</v>
      </c>
      <c r="AV183" s="466" t="s">
        <v>86</v>
      </c>
      <c r="AW183" s="466" t="s">
        <v>34</v>
      </c>
      <c r="AX183" s="466" t="s">
        <v>79</v>
      </c>
      <c r="AY183" s="468" t="s">
        <v>141</v>
      </c>
    </row>
    <row r="184" spans="1:65" s="380" customFormat="1" ht="11.25">
      <c r="B184" s="381"/>
      <c r="D184" s="382" t="s">
        <v>156</v>
      </c>
      <c r="E184" s="383" t="s">
        <v>1</v>
      </c>
      <c r="F184" s="384" t="s">
        <v>650</v>
      </c>
      <c r="H184" s="385">
        <v>60.646000000000001</v>
      </c>
      <c r="I184" s="386"/>
      <c r="L184" s="381"/>
      <c r="M184" s="387"/>
      <c r="N184" s="388"/>
      <c r="O184" s="388"/>
      <c r="P184" s="388"/>
      <c r="Q184" s="388"/>
      <c r="R184" s="388"/>
      <c r="S184" s="388"/>
      <c r="T184" s="389"/>
      <c r="AT184" s="383" t="s">
        <v>156</v>
      </c>
      <c r="AU184" s="383" t="s">
        <v>88</v>
      </c>
      <c r="AV184" s="380" t="s">
        <v>88</v>
      </c>
      <c r="AW184" s="380" t="s">
        <v>34</v>
      </c>
      <c r="AX184" s="380" t="s">
        <v>86</v>
      </c>
      <c r="AY184" s="383" t="s">
        <v>141</v>
      </c>
    </row>
    <row r="185" spans="1:65" s="378" customFormat="1" ht="37.9" customHeight="1">
      <c r="A185" s="251"/>
      <c r="B185" s="252"/>
      <c r="C185" s="368" t="s">
        <v>225</v>
      </c>
      <c r="D185" s="368" t="s">
        <v>144</v>
      </c>
      <c r="E185" s="369" t="s">
        <v>391</v>
      </c>
      <c r="F185" s="370" t="s">
        <v>392</v>
      </c>
      <c r="G185" s="371" t="s">
        <v>166</v>
      </c>
      <c r="H185" s="372">
        <v>34.99</v>
      </c>
      <c r="I185" s="151"/>
      <c r="J185" s="373">
        <f>ROUND(I185*H185,2)</f>
        <v>0</v>
      </c>
      <c r="K185" s="370" t="s">
        <v>148</v>
      </c>
      <c r="L185" s="252"/>
      <c r="M185" s="374" t="s">
        <v>1</v>
      </c>
      <c r="N185" s="375" t="s">
        <v>44</v>
      </c>
      <c r="O185" s="376">
        <v>0.115</v>
      </c>
      <c r="P185" s="376">
        <f>O185*H185</f>
        <v>4.0238500000000004</v>
      </c>
      <c r="Q185" s="376">
        <v>0</v>
      </c>
      <c r="R185" s="376">
        <f>Q185*H185</f>
        <v>0</v>
      </c>
      <c r="S185" s="376">
        <v>0</v>
      </c>
      <c r="T185" s="377">
        <f>S185*H185</f>
        <v>0</v>
      </c>
      <c r="U185" s="251"/>
      <c r="V185" s="251"/>
      <c r="W185" s="251"/>
      <c r="X185" s="251"/>
      <c r="Y185" s="251"/>
      <c r="Z185" s="251"/>
      <c r="AA185" s="251"/>
      <c r="AB185" s="251"/>
      <c r="AC185" s="251"/>
      <c r="AD185" s="251"/>
      <c r="AE185" s="251"/>
      <c r="AR185" s="379" t="s">
        <v>149</v>
      </c>
      <c r="AT185" s="379" t="s">
        <v>144</v>
      </c>
      <c r="AU185" s="379" t="s">
        <v>88</v>
      </c>
      <c r="AY185" s="240" t="s">
        <v>141</v>
      </c>
      <c r="BE185" s="339">
        <f>IF(N185="základní",J185,0)</f>
        <v>0</v>
      </c>
      <c r="BF185" s="339">
        <f>IF(N185="snížená",J185,0)</f>
        <v>0</v>
      </c>
      <c r="BG185" s="339">
        <f>IF(N185="zákl. přenesená",J185,0)</f>
        <v>0</v>
      </c>
      <c r="BH185" s="339">
        <f>IF(N185="sníž. přenesená",J185,0)</f>
        <v>0</v>
      </c>
      <c r="BI185" s="339">
        <f>IF(N185="nulová",J185,0)</f>
        <v>0</v>
      </c>
      <c r="BJ185" s="240" t="s">
        <v>86</v>
      </c>
      <c r="BK185" s="339">
        <f>ROUND(I185*H185,2)</f>
        <v>0</v>
      </c>
      <c r="BL185" s="240" t="s">
        <v>149</v>
      </c>
      <c r="BM185" s="379" t="s">
        <v>655</v>
      </c>
    </row>
    <row r="186" spans="1:65" s="466" customFormat="1" ht="11.25">
      <c r="B186" s="467"/>
      <c r="D186" s="382" t="s">
        <v>156</v>
      </c>
      <c r="E186" s="468" t="s">
        <v>1</v>
      </c>
      <c r="F186" s="469" t="s">
        <v>394</v>
      </c>
      <c r="H186" s="468" t="s">
        <v>1</v>
      </c>
      <c r="I186" s="496"/>
      <c r="L186" s="467"/>
      <c r="M186" s="470"/>
      <c r="N186" s="471"/>
      <c r="O186" s="471"/>
      <c r="P186" s="471"/>
      <c r="Q186" s="471"/>
      <c r="R186" s="471"/>
      <c r="S186" s="471"/>
      <c r="T186" s="472"/>
      <c r="AT186" s="468" t="s">
        <v>156</v>
      </c>
      <c r="AU186" s="468" t="s">
        <v>88</v>
      </c>
      <c r="AV186" s="466" t="s">
        <v>86</v>
      </c>
      <c r="AW186" s="466" t="s">
        <v>34</v>
      </c>
      <c r="AX186" s="466" t="s">
        <v>79</v>
      </c>
      <c r="AY186" s="468" t="s">
        <v>141</v>
      </c>
    </row>
    <row r="187" spans="1:65" s="466" customFormat="1" ht="11.25">
      <c r="B187" s="467"/>
      <c r="D187" s="382" t="s">
        <v>156</v>
      </c>
      <c r="E187" s="468" t="s">
        <v>1</v>
      </c>
      <c r="F187" s="469" t="s">
        <v>354</v>
      </c>
      <c r="H187" s="468" t="s">
        <v>1</v>
      </c>
      <c r="I187" s="496"/>
      <c r="L187" s="467"/>
      <c r="M187" s="470"/>
      <c r="N187" s="471"/>
      <c r="O187" s="471"/>
      <c r="P187" s="471"/>
      <c r="Q187" s="471"/>
      <c r="R187" s="471"/>
      <c r="S187" s="471"/>
      <c r="T187" s="472"/>
      <c r="AT187" s="468" t="s">
        <v>156</v>
      </c>
      <c r="AU187" s="468" t="s">
        <v>88</v>
      </c>
      <c r="AV187" s="466" t="s">
        <v>86</v>
      </c>
      <c r="AW187" s="466" t="s">
        <v>34</v>
      </c>
      <c r="AX187" s="466" t="s">
        <v>79</v>
      </c>
      <c r="AY187" s="468" t="s">
        <v>141</v>
      </c>
    </row>
    <row r="188" spans="1:65" s="380" customFormat="1" ht="22.5">
      <c r="B188" s="381"/>
      <c r="D188" s="382" t="s">
        <v>156</v>
      </c>
      <c r="E188" s="383" t="s">
        <v>1</v>
      </c>
      <c r="F188" s="384" t="s">
        <v>656</v>
      </c>
      <c r="H188" s="385">
        <v>34.99</v>
      </c>
      <c r="I188" s="386"/>
      <c r="L188" s="381"/>
      <c r="M188" s="387"/>
      <c r="N188" s="388"/>
      <c r="O188" s="388"/>
      <c r="P188" s="388"/>
      <c r="Q188" s="388"/>
      <c r="R188" s="388"/>
      <c r="S188" s="388"/>
      <c r="T188" s="389"/>
      <c r="AT188" s="383" t="s">
        <v>156</v>
      </c>
      <c r="AU188" s="383" t="s">
        <v>88</v>
      </c>
      <c r="AV188" s="380" t="s">
        <v>88</v>
      </c>
      <c r="AW188" s="380" t="s">
        <v>34</v>
      </c>
      <c r="AX188" s="380" t="s">
        <v>79</v>
      </c>
      <c r="AY188" s="383" t="s">
        <v>141</v>
      </c>
    </row>
    <row r="189" spans="1:65" s="473" customFormat="1" ht="11.25">
      <c r="B189" s="474"/>
      <c r="D189" s="382" t="s">
        <v>156</v>
      </c>
      <c r="E189" s="475" t="s">
        <v>1</v>
      </c>
      <c r="F189" s="476" t="s">
        <v>172</v>
      </c>
      <c r="H189" s="477">
        <v>34.99</v>
      </c>
      <c r="I189" s="497"/>
      <c r="L189" s="474"/>
      <c r="M189" s="478"/>
      <c r="N189" s="479"/>
      <c r="O189" s="479"/>
      <c r="P189" s="479"/>
      <c r="Q189" s="479"/>
      <c r="R189" s="479"/>
      <c r="S189" s="479"/>
      <c r="T189" s="480"/>
      <c r="AT189" s="475" t="s">
        <v>156</v>
      </c>
      <c r="AU189" s="475" t="s">
        <v>88</v>
      </c>
      <c r="AV189" s="473" t="s">
        <v>149</v>
      </c>
      <c r="AW189" s="473" t="s">
        <v>34</v>
      </c>
      <c r="AX189" s="473" t="s">
        <v>86</v>
      </c>
      <c r="AY189" s="475" t="s">
        <v>141</v>
      </c>
    </row>
    <row r="190" spans="1:65" s="378" customFormat="1" ht="37.9" customHeight="1">
      <c r="A190" s="251"/>
      <c r="B190" s="252"/>
      <c r="C190" s="481" t="s">
        <v>8</v>
      </c>
      <c r="D190" s="481" t="s">
        <v>158</v>
      </c>
      <c r="E190" s="482" t="s">
        <v>396</v>
      </c>
      <c r="F190" s="483" t="s">
        <v>397</v>
      </c>
      <c r="G190" s="484" t="s">
        <v>228</v>
      </c>
      <c r="H190" s="485">
        <v>69.98</v>
      </c>
      <c r="I190" s="177"/>
      <c r="J190" s="486">
        <f>ROUND(I190*H190,2)</f>
        <v>0</v>
      </c>
      <c r="K190" s="483" t="s">
        <v>1</v>
      </c>
      <c r="L190" s="487"/>
      <c r="M190" s="488" t="s">
        <v>1</v>
      </c>
      <c r="N190" s="489" t="s">
        <v>44</v>
      </c>
      <c r="O190" s="376">
        <v>0</v>
      </c>
      <c r="P190" s="376">
        <f>O190*H190</f>
        <v>0</v>
      </c>
      <c r="Q190" s="376">
        <v>0</v>
      </c>
      <c r="R190" s="376">
        <f>Q190*H190</f>
        <v>0</v>
      </c>
      <c r="S190" s="376">
        <v>0</v>
      </c>
      <c r="T190" s="377">
        <f>S190*H190</f>
        <v>0</v>
      </c>
      <c r="U190" s="251"/>
      <c r="V190" s="251"/>
      <c r="W190" s="251"/>
      <c r="X190" s="251"/>
      <c r="Y190" s="251"/>
      <c r="Z190" s="251"/>
      <c r="AA190" s="251"/>
      <c r="AB190" s="251"/>
      <c r="AC190" s="251"/>
      <c r="AD190" s="251"/>
      <c r="AE190" s="251"/>
      <c r="AR190" s="379" t="s">
        <v>161</v>
      </c>
      <c r="AT190" s="379" t="s">
        <v>158</v>
      </c>
      <c r="AU190" s="379" t="s">
        <v>88</v>
      </c>
      <c r="AY190" s="240" t="s">
        <v>141</v>
      </c>
      <c r="BE190" s="339">
        <f>IF(N190="základní",J190,0)</f>
        <v>0</v>
      </c>
      <c r="BF190" s="339">
        <f>IF(N190="snížená",J190,0)</f>
        <v>0</v>
      </c>
      <c r="BG190" s="339">
        <f>IF(N190="zákl. přenesená",J190,0)</f>
        <v>0</v>
      </c>
      <c r="BH190" s="339">
        <f>IF(N190="sníž. přenesená",J190,0)</f>
        <v>0</v>
      </c>
      <c r="BI190" s="339">
        <f>IF(N190="nulová",J190,0)</f>
        <v>0</v>
      </c>
      <c r="BJ190" s="240" t="s">
        <v>86</v>
      </c>
      <c r="BK190" s="339">
        <f>ROUND(I190*H190,2)</f>
        <v>0</v>
      </c>
      <c r="BL190" s="240" t="s">
        <v>149</v>
      </c>
      <c r="BM190" s="379" t="s">
        <v>657</v>
      </c>
    </row>
    <row r="191" spans="1:65" s="378" customFormat="1" ht="19.5">
      <c r="A191" s="251"/>
      <c r="B191" s="252"/>
      <c r="C191" s="251"/>
      <c r="D191" s="382" t="s">
        <v>322</v>
      </c>
      <c r="E191" s="251"/>
      <c r="F191" s="462" t="s">
        <v>399</v>
      </c>
      <c r="G191" s="251"/>
      <c r="H191" s="251"/>
      <c r="I191" s="495"/>
      <c r="J191" s="251"/>
      <c r="K191" s="251"/>
      <c r="L191" s="252"/>
      <c r="M191" s="463"/>
      <c r="N191" s="464"/>
      <c r="O191" s="253"/>
      <c r="P191" s="253"/>
      <c r="Q191" s="253"/>
      <c r="R191" s="253"/>
      <c r="S191" s="253"/>
      <c r="T191" s="465"/>
      <c r="U191" s="251"/>
      <c r="V191" s="251"/>
      <c r="W191" s="251"/>
      <c r="X191" s="251"/>
      <c r="Y191" s="251"/>
      <c r="Z191" s="251"/>
      <c r="AA191" s="251"/>
      <c r="AB191" s="251"/>
      <c r="AC191" s="251"/>
      <c r="AD191" s="251"/>
      <c r="AE191" s="251"/>
      <c r="AT191" s="240" t="s">
        <v>322</v>
      </c>
      <c r="AU191" s="240" t="s">
        <v>88</v>
      </c>
    </row>
    <row r="192" spans="1:65" s="380" customFormat="1" ht="11.25">
      <c r="B192" s="381"/>
      <c r="D192" s="382" t="s">
        <v>156</v>
      </c>
      <c r="E192" s="383" t="s">
        <v>1</v>
      </c>
      <c r="F192" s="384" t="s">
        <v>658</v>
      </c>
      <c r="H192" s="385">
        <v>69.98</v>
      </c>
      <c r="I192" s="386"/>
      <c r="L192" s="381"/>
      <c r="M192" s="387"/>
      <c r="N192" s="388"/>
      <c r="O192" s="388"/>
      <c r="P192" s="388"/>
      <c r="Q192" s="388"/>
      <c r="R192" s="388"/>
      <c r="S192" s="388"/>
      <c r="T192" s="389"/>
      <c r="AT192" s="383" t="s">
        <v>156</v>
      </c>
      <c r="AU192" s="383" t="s">
        <v>88</v>
      </c>
      <c r="AV192" s="380" t="s">
        <v>88</v>
      </c>
      <c r="AW192" s="380" t="s">
        <v>34</v>
      </c>
      <c r="AX192" s="380" t="s">
        <v>86</v>
      </c>
      <c r="AY192" s="383" t="s">
        <v>141</v>
      </c>
    </row>
    <row r="193" spans="1:65" s="378" customFormat="1" ht="62.65" customHeight="1">
      <c r="A193" s="251"/>
      <c r="B193" s="252"/>
      <c r="C193" s="368" t="s">
        <v>205</v>
      </c>
      <c r="D193" s="368" t="s">
        <v>144</v>
      </c>
      <c r="E193" s="369" t="s">
        <v>401</v>
      </c>
      <c r="F193" s="370" t="s">
        <v>402</v>
      </c>
      <c r="G193" s="371" t="s">
        <v>166</v>
      </c>
      <c r="H193" s="372">
        <v>15.645</v>
      </c>
      <c r="I193" s="151"/>
      <c r="J193" s="373">
        <f>ROUND(I193*H193,2)</f>
        <v>0</v>
      </c>
      <c r="K193" s="370" t="s">
        <v>148</v>
      </c>
      <c r="L193" s="252"/>
      <c r="M193" s="374" t="s">
        <v>1</v>
      </c>
      <c r="N193" s="375" t="s">
        <v>44</v>
      </c>
      <c r="O193" s="376">
        <v>0.28599999999999998</v>
      </c>
      <c r="P193" s="376">
        <f>O193*H193</f>
        <v>4.4744699999999993</v>
      </c>
      <c r="Q193" s="376">
        <v>0</v>
      </c>
      <c r="R193" s="376">
        <f>Q193*H193</f>
        <v>0</v>
      </c>
      <c r="S193" s="376">
        <v>0</v>
      </c>
      <c r="T193" s="377">
        <f>S193*H193</f>
        <v>0</v>
      </c>
      <c r="U193" s="251"/>
      <c r="V193" s="251"/>
      <c r="W193" s="251"/>
      <c r="X193" s="251"/>
      <c r="Y193" s="251"/>
      <c r="Z193" s="251"/>
      <c r="AA193" s="251"/>
      <c r="AB193" s="251"/>
      <c r="AC193" s="251"/>
      <c r="AD193" s="251"/>
      <c r="AE193" s="251"/>
      <c r="AR193" s="379" t="s">
        <v>149</v>
      </c>
      <c r="AT193" s="379" t="s">
        <v>144</v>
      </c>
      <c r="AU193" s="379" t="s">
        <v>88</v>
      </c>
      <c r="AY193" s="240" t="s">
        <v>141</v>
      </c>
      <c r="BE193" s="339">
        <f>IF(N193="základní",J193,0)</f>
        <v>0</v>
      </c>
      <c r="BF193" s="339">
        <f>IF(N193="snížená",J193,0)</f>
        <v>0</v>
      </c>
      <c r="BG193" s="339">
        <f>IF(N193="zákl. přenesená",J193,0)</f>
        <v>0</v>
      </c>
      <c r="BH193" s="339">
        <f>IF(N193="sníž. přenesená",J193,0)</f>
        <v>0</v>
      </c>
      <c r="BI193" s="339">
        <f>IF(N193="nulová",J193,0)</f>
        <v>0</v>
      </c>
      <c r="BJ193" s="240" t="s">
        <v>86</v>
      </c>
      <c r="BK193" s="339">
        <f>ROUND(I193*H193,2)</f>
        <v>0</v>
      </c>
      <c r="BL193" s="240" t="s">
        <v>149</v>
      </c>
      <c r="BM193" s="379" t="s">
        <v>659</v>
      </c>
    </row>
    <row r="194" spans="1:65" s="466" customFormat="1" ht="11.25">
      <c r="B194" s="467"/>
      <c r="D194" s="382" t="s">
        <v>156</v>
      </c>
      <c r="E194" s="468" t="s">
        <v>1</v>
      </c>
      <c r="F194" s="469" t="s">
        <v>660</v>
      </c>
      <c r="H194" s="468" t="s">
        <v>1</v>
      </c>
      <c r="I194" s="496"/>
      <c r="L194" s="467"/>
      <c r="M194" s="470"/>
      <c r="N194" s="471"/>
      <c r="O194" s="471"/>
      <c r="P194" s="471"/>
      <c r="Q194" s="471"/>
      <c r="R194" s="471"/>
      <c r="S194" s="471"/>
      <c r="T194" s="472"/>
      <c r="AT194" s="468" t="s">
        <v>156</v>
      </c>
      <c r="AU194" s="468" t="s">
        <v>88</v>
      </c>
      <c r="AV194" s="466" t="s">
        <v>86</v>
      </c>
      <c r="AW194" s="466" t="s">
        <v>34</v>
      </c>
      <c r="AX194" s="466" t="s">
        <v>79</v>
      </c>
      <c r="AY194" s="468" t="s">
        <v>141</v>
      </c>
    </row>
    <row r="195" spans="1:65" s="466" customFormat="1" ht="11.25">
      <c r="B195" s="467"/>
      <c r="D195" s="382" t="s">
        <v>156</v>
      </c>
      <c r="E195" s="468" t="s">
        <v>1</v>
      </c>
      <c r="F195" s="469" t="s">
        <v>354</v>
      </c>
      <c r="H195" s="468" t="s">
        <v>1</v>
      </c>
      <c r="I195" s="496"/>
      <c r="L195" s="467"/>
      <c r="M195" s="470"/>
      <c r="N195" s="471"/>
      <c r="O195" s="471"/>
      <c r="P195" s="471"/>
      <c r="Q195" s="471"/>
      <c r="R195" s="471"/>
      <c r="S195" s="471"/>
      <c r="T195" s="472"/>
      <c r="AT195" s="468" t="s">
        <v>156</v>
      </c>
      <c r="AU195" s="468" t="s">
        <v>88</v>
      </c>
      <c r="AV195" s="466" t="s">
        <v>86</v>
      </c>
      <c r="AW195" s="466" t="s">
        <v>34</v>
      </c>
      <c r="AX195" s="466" t="s">
        <v>79</v>
      </c>
      <c r="AY195" s="468" t="s">
        <v>141</v>
      </c>
    </row>
    <row r="196" spans="1:65" s="380" customFormat="1" ht="11.25">
      <c r="B196" s="381"/>
      <c r="D196" s="382" t="s">
        <v>156</v>
      </c>
      <c r="E196" s="383" t="s">
        <v>1</v>
      </c>
      <c r="F196" s="384" t="s">
        <v>661</v>
      </c>
      <c r="H196" s="385">
        <v>17.489999999999998</v>
      </c>
      <c r="I196" s="386"/>
      <c r="L196" s="381"/>
      <c r="M196" s="387"/>
      <c r="N196" s="388"/>
      <c r="O196" s="388"/>
      <c r="P196" s="388"/>
      <c r="Q196" s="388"/>
      <c r="R196" s="388"/>
      <c r="S196" s="388"/>
      <c r="T196" s="389"/>
      <c r="AT196" s="383" t="s">
        <v>156</v>
      </c>
      <c r="AU196" s="383" t="s">
        <v>88</v>
      </c>
      <c r="AV196" s="380" t="s">
        <v>88</v>
      </c>
      <c r="AW196" s="380" t="s">
        <v>34</v>
      </c>
      <c r="AX196" s="380" t="s">
        <v>79</v>
      </c>
      <c r="AY196" s="383" t="s">
        <v>141</v>
      </c>
    </row>
    <row r="197" spans="1:65" s="380" customFormat="1" ht="11.25">
      <c r="B197" s="381"/>
      <c r="D197" s="382" t="s">
        <v>156</v>
      </c>
      <c r="E197" s="383" t="s">
        <v>1</v>
      </c>
      <c r="F197" s="384" t="s">
        <v>662</v>
      </c>
      <c r="H197" s="385">
        <v>-1.845</v>
      </c>
      <c r="I197" s="386"/>
      <c r="L197" s="381"/>
      <c r="M197" s="387"/>
      <c r="N197" s="388"/>
      <c r="O197" s="388"/>
      <c r="P197" s="388"/>
      <c r="Q197" s="388"/>
      <c r="R197" s="388"/>
      <c r="S197" s="388"/>
      <c r="T197" s="389"/>
      <c r="AT197" s="383" t="s">
        <v>156</v>
      </c>
      <c r="AU197" s="383" t="s">
        <v>88</v>
      </c>
      <c r="AV197" s="380" t="s">
        <v>88</v>
      </c>
      <c r="AW197" s="380" t="s">
        <v>34</v>
      </c>
      <c r="AX197" s="380" t="s">
        <v>79</v>
      </c>
      <c r="AY197" s="383" t="s">
        <v>141</v>
      </c>
    </row>
    <row r="198" spans="1:65" s="473" customFormat="1" ht="11.25">
      <c r="B198" s="474"/>
      <c r="D198" s="382" t="s">
        <v>156</v>
      </c>
      <c r="E198" s="475" t="s">
        <v>1</v>
      </c>
      <c r="F198" s="476" t="s">
        <v>172</v>
      </c>
      <c r="H198" s="477">
        <v>15.645</v>
      </c>
      <c r="I198" s="497"/>
      <c r="L198" s="474"/>
      <c r="M198" s="478"/>
      <c r="N198" s="479"/>
      <c r="O198" s="479"/>
      <c r="P198" s="479"/>
      <c r="Q198" s="479"/>
      <c r="R198" s="479"/>
      <c r="S198" s="479"/>
      <c r="T198" s="480"/>
      <c r="AT198" s="475" t="s">
        <v>156</v>
      </c>
      <c r="AU198" s="475" t="s">
        <v>88</v>
      </c>
      <c r="AV198" s="473" t="s">
        <v>149</v>
      </c>
      <c r="AW198" s="473" t="s">
        <v>34</v>
      </c>
      <c r="AX198" s="473" t="s">
        <v>86</v>
      </c>
      <c r="AY198" s="475" t="s">
        <v>141</v>
      </c>
    </row>
    <row r="199" spans="1:65" s="378" customFormat="1" ht="14.45" customHeight="1">
      <c r="A199" s="251"/>
      <c r="B199" s="252"/>
      <c r="C199" s="481" t="s">
        <v>176</v>
      </c>
      <c r="D199" s="481" t="s">
        <v>158</v>
      </c>
      <c r="E199" s="482" t="s">
        <v>406</v>
      </c>
      <c r="F199" s="483" t="s">
        <v>407</v>
      </c>
      <c r="G199" s="484" t="s">
        <v>228</v>
      </c>
      <c r="H199" s="485">
        <v>31.29</v>
      </c>
      <c r="I199" s="177"/>
      <c r="J199" s="486">
        <f>ROUND(I199*H199,2)</f>
        <v>0</v>
      </c>
      <c r="K199" s="483" t="s">
        <v>148</v>
      </c>
      <c r="L199" s="487"/>
      <c r="M199" s="488" t="s">
        <v>1</v>
      </c>
      <c r="N199" s="489" t="s">
        <v>44</v>
      </c>
      <c r="O199" s="376">
        <v>0</v>
      </c>
      <c r="P199" s="376">
        <f>O199*H199</f>
        <v>0</v>
      </c>
      <c r="Q199" s="376">
        <v>0</v>
      </c>
      <c r="R199" s="376">
        <f>Q199*H199</f>
        <v>0</v>
      </c>
      <c r="S199" s="376">
        <v>0</v>
      </c>
      <c r="T199" s="377">
        <f>S199*H199</f>
        <v>0</v>
      </c>
      <c r="U199" s="251"/>
      <c r="V199" s="251"/>
      <c r="W199" s="251"/>
      <c r="X199" s="251"/>
      <c r="Y199" s="251"/>
      <c r="Z199" s="251"/>
      <c r="AA199" s="251"/>
      <c r="AB199" s="251"/>
      <c r="AC199" s="251"/>
      <c r="AD199" s="251"/>
      <c r="AE199" s="251"/>
      <c r="AR199" s="379" t="s">
        <v>161</v>
      </c>
      <c r="AT199" s="379" t="s">
        <v>158</v>
      </c>
      <c r="AU199" s="379" t="s">
        <v>88</v>
      </c>
      <c r="AY199" s="240" t="s">
        <v>141</v>
      </c>
      <c r="BE199" s="339">
        <f>IF(N199="základní",J199,0)</f>
        <v>0</v>
      </c>
      <c r="BF199" s="339">
        <f>IF(N199="snížená",J199,0)</f>
        <v>0</v>
      </c>
      <c r="BG199" s="339">
        <f>IF(N199="zákl. přenesená",J199,0)</f>
        <v>0</v>
      </c>
      <c r="BH199" s="339">
        <f>IF(N199="sníž. přenesená",J199,0)</f>
        <v>0</v>
      </c>
      <c r="BI199" s="339">
        <f>IF(N199="nulová",J199,0)</f>
        <v>0</v>
      </c>
      <c r="BJ199" s="240" t="s">
        <v>86</v>
      </c>
      <c r="BK199" s="339">
        <f>ROUND(I199*H199,2)</f>
        <v>0</v>
      </c>
      <c r="BL199" s="240" t="s">
        <v>149</v>
      </c>
      <c r="BM199" s="379" t="s">
        <v>663</v>
      </c>
    </row>
    <row r="200" spans="1:65" s="378" customFormat="1" ht="19.5">
      <c r="A200" s="251"/>
      <c r="B200" s="252"/>
      <c r="C200" s="251"/>
      <c r="D200" s="382" t="s">
        <v>322</v>
      </c>
      <c r="E200" s="251"/>
      <c r="F200" s="462" t="s">
        <v>399</v>
      </c>
      <c r="G200" s="251"/>
      <c r="H200" s="251"/>
      <c r="I200" s="495"/>
      <c r="J200" s="251"/>
      <c r="K200" s="251"/>
      <c r="L200" s="252"/>
      <c r="M200" s="463"/>
      <c r="N200" s="464"/>
      <c r="O200" s="253"/>
      <c r="P200" s="253"/>
      <c r="Q200" s="253"/>
      <c r="R200" s="253"/>
      <c r="S200" s="253"/>
      <c r="T200" s="465"/>
      <c r="U200" s="251"/>
      <c r="V200" s="251"/>
      <c r="W200" s="251"/>
      <c r="X200" s="251"/>
      <c r="Y200" s="251"/>
      <c r="Z200" s="251"/>
      <c r="AA200" s="251"/>
      <c r="AB200" s="251"/>
      <c r="AC200" s="251"/>
      <c r="AD200" s="251"/>
      <c r="AE200" s="251"/>
      <c r="AT200" s="240" t="s">
        <v>322</v>
      </c>
      <c r="AU200" s="240" t="s">
        <v>88</v>
      </c>
    </row>
    <row r="201" spans="1:65" s="380" customFormat="1" ht="11.25">
      <c r="B201" s="381"/>
      <c r="D201" s="382" t="s">
        <v>156</v>
      </c>
      <c r="F201" s="384" t="s">
        <v>664</v>
      </c>
      <c r="H201" s="385">
        <v>31.29</v>
      </c>
      <c r="I201" s="386"/>
      <c r="L201" s="381"/>
      <c r="M201" s="387"/>
      <c r="N201" s="388"/>
      <c r="O201" s="388"/>
      <c r="P201" s="388"/>
      <c r="Q201" s="388"/>
      <c r="R201" s="388"/>
      <c r="S201" s="388"/>
      <c r="T201" s="389"/>
      <c r="AT201" s="383" t="s">
        <v>156</v>
      </c>
      <c r="AU201" s="383" t="s">
        <v>88</v>
      </c>
      <c r="AV201" s="380" t="s">
        <v>88</v>
      </c>
      <c r="AW201" s="380" t="s">
        <v>3</v>
      </c>
      <c r="AX201" s="380" t="s">
        <v>86</v>
      </c>
      <c r="AY201" s="383" t="s">
        <v>141</v>
      </c>
    </row>
    <row r="202" spans="1:65" s="449" customFormat="1" ht="22.9" customHeight="1">
      <c r="B202" s="450"/>
      <c r="D202" s="451" t="s">
        <v>78</v>
      </c>
      <c r="E202" s="460" t="s">
        <v>88</v>
      </c>
      <c r="F202" s="460" t="s">
        <v>410</v>
      </c>
      <c r="I202" s="498"/>
      <c r="J202" s="461">
        <f>BK202</f>
        <v>0</v>
      </c>
      <c r="L202" s="450"/>
      <c r="M202" s="454"/>
      <c r="N202" s="455"/>
      <c r="O202" s="455"/>
      <c r="P202" s="456">
        <f>SUM(P203:P207)</f>
        <v>7.1240800000000002</v>
      </c>
      <c r="Q202" s="455"/>
      <c r="R202" s="456">
        <f>SUM(R203:R207)</f>
        <v>2.3053399999999998E-2</v>
      </c>
      <c r="S202" s="455"/>
      <c r="T202" s="457">
        <f>SUM(T203:T207)</f>
        <v>0</v>
      </c>
      <c r="AR202" s="451" t="s">
        <v>86</v>
      </c>
      <c r="AT202" s="458" t="s">
        <v>78</v>
      </c>
      <c r="AU202" s="458" t="s">
        <v>86</v>
      </c>
      <c r="AY202" s="451" t="s">
        <v>141</v>
      </c>
      <c r="BK202" s="459">
        <f>SUM(BK203:BK207)</f>
        <v>0</v>
      </c>
    </row>
    <row r="203" spans="1:65" s="378" customFormat="1" ht="37.9" customHeight="1">
      <c r="A203" s="251"/>
      <c r="B203" s="252"/>
      <c r="C203" s="368" t="s">
        <v>260</v>
      </c>
      <c r="D203" s="368" t="s">
        <v>144</v>
      </c>
      <c r="E203" s="369" t="s">
        <v>411</v>
      </c>
      <c r="F203" s="370" t="s">
        <v>412</v>
      </c>
      <c r="G203" s="371" t="s">
        <v>166</v>
      </c>
      <c r="H203" s="372">
        <v>5.6840000000000002</v>
      </c>
      <c r="I203" s="151"/>
      <c r="J203" s="373">
        <f>ROUND(I203*H203,2)</f>
        <v>0</v>
      </c>
      <c r="K203" s="370" t="s">
        <v>148</v>
      </c>
      <c r="L203" s="252"/>
      <c r="M203" s="374" t="s">
        <v>1</v>
      </c>
      <c r="N203" s="375" t="s">
        <v>44</v>
      </c>
      <c r="O203" s="376">
        <v>0.92</v>
      </c>
      <c r="P203" s="376">
        <f>O203*H203</f>
        <v>5.2292800000000002</v>
      </c>
      <c r="Q203" s="376">
        <v>0</v>
      </c>
      <c r="R203" s="376">
        <f>Q203*H203</f>
        <v>0</v>
      </c>
      <c r="S203" s="376">
        <v>0</v>
      </c>
      <c r="T203" s="377">
        <f>S203*H203</f>
        <v>0</v>
      </c>
      <c r="U203" s="251"/>
      <c r="V203" s="251"/>
      <c r="W203" s="251"/>
      <c r="X203" s="251"/>
      <c r="Y203" s="251"/>
      <c r="Z203" s="251"/>
      <c r="AA203" s="251"/>
      <c r="AB203" s="251"/>
      <c r="AC203" s="251"/>
      <c r="AD203" s="251"/>
      <c r="AE203" s="251"/>
      <c r="AR203" s="379" t="s">
        <v>149</v>
      </c>
      <c r="AT203" s="379" t="s">
        <v>144</v>
      </c>
      <c r="AU203" s="379" t="s">
        <v>88</v>
      </c>
      <c r="AY203" s="240" t="s">
        <v>141</v>
      </c>
      <c r="BE203" s="339">
        <f>IF(N203="základní",J203,0)</f>
        <v>0</v>
      </c>
      <c r="BF203" s="339">
        <f>IF(N203="snížená",J203,0)</f>
        <v>0</v>
      </c>
      <c r="BG203" s="339">
        <f>IF(N203="zákl. přenesená",J203,0)</f>
        <v>0</v>
      </c>
      <c r="BH203" s="339">
        <f>IF(N203="sníž. přenesená",J203,0)</f>
        <v>0</v>
      </c>
      <c r="BI203" s="339">
        <f>IF(N203="nulová",J203,0)</f>
        <v>0</v>
      </c>
      <c r="BJ203" s="240" t="s">
        <v>86</v>
      </c>
      <c r="BK203" s="339">
        <f>ROUND(I203*H203,2)</f>
        <v>0</v>
      </c>
      <c r="BL203" s="240" t="s">
        <v>149</v>
      </c>
      <c r="BM203" s="379" t="s">
        <v>665</v>
      </c>
    </row>
    <row r="204" spans="1:65" s="466" customFormat="1" ht="11.25">
      <c r="B204" s="467"/>
      <c r="D204" s="382" t="s">
        <v>156</v>
      </c>
      <c r="E204" s="468" t="s">
        <v>1</v>
      </c>
      <c r="F204" s="469" t="s">
        <v>394</v>
      </c>
      <c r="H204" s="468" t="s">
        <v>1</v>
      </c>
      <c r="I204" s="496"/>
      <c r="L204" s="467"/>
      <c r="M204" s="470"/>
      <c r="N204" s="471"/>
      <c r="O204" s="471"/>
      <c r="P204" s="471"/>
      <c r="Q204" s="471"/>
      <c r="R204" s="471"/>
      <c r="S204" s="471"/>
      <c r="T204" s="472"/>
      <c r="AT204" s="468" t="s">
        <v>156</v>
      </c>
      <c r="AU204" s="468" t="s">
        <v>88</v>
      </c>
      <c r="AV204" s="466" t="s">
        <v>86</v>
      </c>
      <c r="AW204" s="466" t="s">
        <v>34</v>
      </c>
      <c r="AX204" s="466" t="s">
        <v>79</v>
      </c>
      <c r="AY204" s="468" t="s">
        <v>141</v>
      </c>
    </row>
    <row r="205" spans="1:65" s="380" customFormat="1" ht="11.25">
      <c r="B205" s="381"/>
      <c r="D205" s="382" t="s">
        <v>156</v>
      </c>
      <c r="E205" s="383" t="s">
        <v>1</v>
      </c>
      <c r="F205" s="384" t="s">
        <v>641</v>
      </c>
      <c r="H205" s="385">
        <v>5.6840000000000002</v>
      </c>
      <c r="I205" s="386"/>
      <c r="L205" s="381"/>
      <c r="M205" s="387"/>
      <c r="N205" s="388"/>
      <c r="O205" s="388"/>
      <c r="P205" s="388"/>
      <c r="Q205" s="388"/>
      <c r="R205" s="388"/>
      <c r="S205" s="388"/>
      <c r="T205" s="389"/>
      <c r="AT205" s="383" t="s">
        <v>156</v>
      </c>
      <c r="AU205" s="383" t="s">
        <v>88</v>
      </c>
      <c r="AV205" s="380" t="s">
        <v>88</v>
      </c>
      <c r="AW205" s="380" t="s">
        <v>34</v>
      </c>
      <c r="AX205" s="380" t="s">
        <v>86</v>
      </c>
      <c r="AY205" s="383" t="s">
        <v>141</v>
      </c>
    </row>
    <row r="206" spans="1:65" s="378" customFormat="1" ht="24.2" customHeight="1">
      <c r="A206" s="251"/>
      <c r="B206" s="252"/>
      <c r="C206" s="368" t="s">
        <v>265</v>
      </c>
      <c r="D206" s="368" t="s">
        <v>144</v>
      </c>
      <c r="E206" s="369" t="s">
        <v>415</v>
      </c>
      <c r="F206" s="370" t="s">
        <v>416</v>
      </c>
      <c r="G206" s="371" t="s">
        <v>147</v>
      </c>
      <c r="H206" s="372">
        <v>31.58</v>
      </c>
      <c r="I206" s="151"/>
      <c r="J206" s="373">
        <f>ROUND(I206*H206,2)</f>
        <v>0</v>
      </c>
      <c r="K206" s="370" t="s">
        <v>148</v>
      </c>
      <c r="L206" s="252"/>
      <c r="M206" s="374" t="s">
        <v>1</v>
      </c>
      <c r="N206" s="375" t="s">
        <v>44</v>
      </c>
      <c r="O206" s="376">
        <v>0.06</v>
      </c>
      <c r="P206" s="376">
        <f>O206*H206</f>
        <v>1.8947999999999998</v>
      </c>
      <c r="Q206" s="376">
        <v>7.2999999999999996E-4</v>
      </c>
      <c r="R206" s="376">
        <f>Q206*H206</f>
        <v>2.3053399999999998E-2</v>
      </c>
      <c r="S206" s="376">
        <v>0</v>
      </c>
      <c r="T206" s="377">
        <f>S206*H206</f>
        <v>0</v>
      </c>
      <c r="U206" s="251"/>
      <c r="V206" s="251"/>
      <c r="W206" s="251"/>
      <c r="X206" s="251"/>
      <c r="Y206" s="251"/>
      <c r="Z206" s="251"/>
      <c r="AA206" s="251"/>
      <c r="AB206" s="251"/>
      <c r="AC206" s="251"/>
      <c r="AD206" s="251"/>
      <c r="AE206" s="251"/>
      <c r="AR206" s="379" t="s">
        <v>149</v>
      </c>
      <c r="AT206" s="379" t="s">
        <v>144</v>
      </c>
      <c r="AU206" s="379" t="s">
        <v>88</v>
      </c>
      <c r="AY206" s="240" t="s">
        <v>141</v>
      </c>
      <c r="BE206" s="339">
        <f>IF(N206="základní",J206,0)</f>
        <v>0</v>
      </c>
      <c r="BF206" s="339">
        <f>IF(N206="snížená",J206,0)</f>
        <v>0</v>
      </c>
      <c r="BG206" s="339">
        <f>IF(N206="zákl. přenesená",J206,0)</f>
        <v>0</v>
      </c>
      <c r="BH206" s="339">
        <f>IF(N206="sníž. přenesená",J206,0)</f>
        <v>0</v>
      </c>
      <c r="BI206" s="339">
        <f>IF(N206="nulová",J206,0)</f>
        <v>0</v>
      </c>
      <c r="BJ206" s="240" t="s">
        <v>86</v>
      </c>
      <c r="BK206" s="339">
        <f>ROUND(I206*H206,2)</f>
        <v>0</v>
      </c>
      <c r="BL206" s="240" t="s">
        <v>149</v>
      </c>
      <c r="BM206" s="379" t="s">
        <v>666</v>
      </c>
    </row>
    <row r="207" spans="1:65" s="380" customFormat="1" ht="11.25">
      <c r="B207" s="381"/>
      <c r="D207" s="382" t="s">
        <v>156</v>
      </c>
      <c r="E207" s="383" t="s">
        <v>1</v>
      </c>
      <c r="F207" s="384" t="s">
        <v>667</v>
      </c>
      <c r="H207" s="385">
        <v>31.58</v>
      </c>
      <c r="I207" s="386"/>
      <c r="L207" s="381"/>
      <c r="M207" s="387"/>
      <c r="N207" s="388"/>
      <c r="O207" s="388"/>
      <c r="P207" s="388"/>
      <c r="Q207" s="388"/>
      <c r="R207" s="388"/>
      <c r="S207" s="388"/>
      <c r="T207" s="389"/>
      <c r="AT207" s="383" t="s">
        <v>156</v>
      </c>
      <c r="AU207" s="383" t="s">
        <v>88</v>
      </c>
      <c r="AV207" s="380" t="s">
        <v>88</v>
      </c>
      <c r="AW207" s="380" t="s">
        <v>34</v>
      </c>
      <c r="AX207" s="380" t="s">
        <v>86</v>
      </c>
      <c r="AY207" s="383" t="s">
        <v>141</v>
      </c>
    </row>
    <row r="208" spans="1:65" s="449" customFormat="1" ht="22.9" customHeight="1">
      <c r="B208" s="450"/>
      <c r="D208" s="451" t="s">
        <v>78</v>
      </c>
      <c r="E208" s="460" t="s">
        <v>142</v>
      </c>
      <c r="F208" s="460" t="s">
        <v>143</v>
      </c>
      <c r="I208" s="498"/>
      <c r="J208" s="461">
        <f>BK208</f>
        <v>0</v>
      </c>
      <c r="L208" s="450"/>
      <c r="M208" s="454"/>
      <c r="N208" s="455"/>
      <c r="O208" s="455"/>
      <c r="P208" s="456">
        <f>SUM(P209:P213)</f>
        <v>32.406109999999998</v>
      </c>
      <c r="Q208" s="455"/>
      <c r="R208" s="456">
        <f>SUM(R209:R213)</f>
        <v>0</v>
      </c>
      <c r="S208" s="455"/>
      <c r="T208" s="457">
        <f>SUM(T209:T213)</f>
        <v>8.3820000000000014</v>
      </c>
      <c r="AR208" s="451" t="s">
        <v>86</v>
      </c>
      <c r="AT208" s="458" t="s">
        <v>78</v>
      </c>
      <c r="AU208" s="458" t="s">
        <v>86</v>
      </c>
      <c r="AY208" s="451" t="s">
        <v>141</v>
      </c>
      <c r="BK208" s="459">
        <f>SUM(BK209:BK213)</f>
        <v>0</v>
      </c>
    </row>
    <row r="209" spans="1:65" s="378" customFormat="1" ht="37.9" customHeight="1">
      <c r="A209" s="251"/>
      <c r="B209" s="252"/>
      <c r="C209" s="368" t="s">
        <v>276</v>
      </c>
      <c r="D209" s="368" t="s">
        <v>144</v>
      </c>
      <c r="E209" s="369" t="s">
        <v>419</v>
      </c>
      <c r="F209" s="370" t="s">
        <v>420</v>
      </c>
      <c r="G209" s="371" t="s">
        <v>166</v>
      </c>
      <c r="H209" s="372">
        <v>3.81</v>
      </c>
      <c r="I209" s="151"/>
      <c r="J209" s="373">
        <f>ROUND(I209*H209,2)</f>
        <v>0</v>
      </c>
      <c r="K209" s="370" t="s">
        <v>148</v>
      </c>
      <c r="L209" s="252"/>
      <c r="M209" s="374" t="s">
        <v>1</v>
      </c>
      <c r="N209" s="375" t="s">
        <v>44</v>
      </c>
      <c r="O209" s="376">
        <v>7.8010000000000002</v>
      </c>
      <c r="P209" s="376">
        <f>O209*H209</f>
        <v>29.721810000000001</v>
      </c>
      <c r="Q209" s="376">
        <v>0</v>
      </c>
      <c r="R209" s="376">
        <f>Q209*H209</f>
        <v>0</v>
      </c>
      <c r="S209" s="376">
        <v>2.2000000000000002</v>
      </c>
      <c r="T209" s="377">
        <f>S209*H209</f>
        <v>8.3820000000000014</v>
      </c>
      <c r="U209" s="251"/>
      <c r="V209" s="251"/>
      <c r="W209" s="251"/>
      <c r="X209" s="251"/>
      <c r="Y209" s="251"/>
      <c r="Z209" s="251"/>
      <c r="AA209" s="251"/>
      <c r="AB209" s="251"/>
      <c r="AC209" s="251"/>
      <c r="AD209" s="251"/>
      <c r="AE209" s="251"/>
      <c r="AR209" s="379" t="s">
        <v>149</v>
      </c>
      <c r="AT209" s="379" t="s">
        <v>144</v>
      </c>
      <c r="AU209" s="379" t="s">
        <v>88</v>
      </c>
      <c r="AY209" s="240" t="s">
        <v>141</v>
      </c>
      <c r="BE209" s="339">
        <f>IF(N209="základní",J209,0)</f>
        <v>0</v>
      </c>
      <c r="BF209" s="339">
        <f>IF(N209="snížená",J209,0)</f>
        <v>0</v>
      </c>
      <c r="BG209" s="339">
        <f>IF(N209="zákl. přenesená",J209,0)</f>
        <v>0</v>
      </c>
      <c r="BH209" s="339">
        <f>IF(N209="sníž. přenesená",J209,0)</f>
        <v>0</v>
      </c>
      <c r="BI209" s="339">
        <f>IF(N209="nulová",J209,0)</f>
        <v>0</v>
      </c>
      <c r="BJ209" s="240" t="s">
        <v>86</v>
      </c>
      <c r="BK209" s="339">
        <f>ROUND(I209*H209,2)</f>
        <v>0</v>
      </c>
      <c r="BL209" s="240" t="s">
        <v>149</v>
      </c>
      <c r="BM209" s="379" t="s">
        <v>668</v>
      </c>
    </row>
    <row r="210" spans="1:65" s="378" customFormat="1" ht="19.5">
      <c r="A210" s="251"/>
      <c r="B210" s="252"/>
      <c r="C210" s="251"/>
      <c r="D210" s="382" t="s">
        <v>322</v>
      </c>
      <c r="E210" s="251"/>
      <c r="F210" s="462" t="s">
        <v>422</v>
      </c>
      <c r="G210" s="251"/>
      <c r="H210" s="251"/>
      <c r="I210" s="495"/>
      <c r="J210" s="251"/>
      <c r="K210" s="251"/>
      <c r="L210" s="252"/>
      <c r="M210" s="463"/>
      <c r="N210" s="464"/>
      <c r="O210" s="253"/>
      <c r="P210" s="253"/>
      <c r="Q210" s="253"/>
      <c r="R210" s="253"/>
      <c r="S210" s="253"/>
      <c r="T210" s="465"/>
      <c r="U210" s="251"/>
      <c r="V210" s="251"/>
      <c r="W210" s="251"/>
      <c r="X210" s="251"/>
      <c r="Y210" s="251"/>
      <c r="Z210" s="251"/>
      <c r="AA210" s="251"/>
      <c r="AB210" s="251"/>
      <c r="AC210" s="251"/>
      <c r="AD210" s="251"/>
      <c r="AE210" s="251"/>
      <c r="AT210" s="240" t="s">
        <v>322</v>
      </c>
      <c r="AU210" s="240" t="s">
        <v>88</v>
      </c>
    </row>
    <row r="211" spans="1:65" s="466" customFormat="1" ht="11.25">
      <c r="B211" s="467"/>
      <c r="D211" s="382" t="s">
        <v>156</v>
      </c>
      <c r="E211" s="468" t="s">
        <v>1</v>
      </c>
      <c r="F211" s="469" t="s">
        <v>669</v>
      </c>
      <c r="H211" s="468" t="s">
        <v>1</v>
      </c>
      <c r="I211" s="496"/>
      <c r="L211" s="467"/>
      <c r="M211" s="470"/>
      <c r="N211" s="471"/>
      <c r="O211" s="471"/>
      <c r="P211" s="471"/>
      <c r="Q211" s="471"/>
      <c r="R211" s="471"/>
      <c r="S211" s="471"/>
      <c r="T211" s="472"/>
      <c r="AT211" s="468" t="s">
        <v>156</v>
      </c>
      <c r="AU211" s="468" t="s">
        <v>88</v>
      </c>
      <c r="AV211" s="466" t="s">
        <v>86</v>
      </c>
      <c r="AW211" s="466" t="s">
        <v>34</v>
      </c>
      <c r="AX211" s="466" t="s">
        <v>79</v>
      </c>
      <c r="AY211" s="468" t="s">
        <v>141</v>
      </c>
    </row>
    <row r="212" spans="1:65" s="380" customFormat="1" ht="11.25">
      <c r="B212" s="381"/>
      <c r="D212" s="382" t="s">
        <v>156</v>
      </c>
      <c r="E212" s="383" t="s">
        <v>1</v>
      </c>
      <c r="F212" s="384" t="s">
        <v>670</v>
      </c>
      <c r="H212" s="385">
        <v>3.81</v>
      </c>
      <c r="I212" s="386"/>
      <c r="L212" s="381"/>
      <c r="M212" s="387"/>
      <c r="N212" s="388"/>
      <c r="O212" s="388"/>
      <c r="P212" s="388"/>
      <c r="Q212" s="388"/>
      <c r="R212" s="388"/>
      <c r="S212" s="388"/>
      <c r="T212" s="389"/>
      <c r="AT212" s="383" t="s">
        <v>156</v>
      </c>
      <c r="AU212" s="383" t="s">
        <v>88</v>
      </c>
      <c r="AV212" s="380" t="s">
        <v>88</v>
      </c>
      <c r="AW212" s="380" t="s">
        <v>34</v>
      </c>
      <c r="AX212" s="380" t="s">
        <v>86</v>
      </c>
      <c r="AY212" s="383" t="s">
        <v>141</v>
      </c>
    </row>
    <row r="213" spans="1:65" s="378" customFormat="1" ht="24.2" customHeight="1">
      <c r="A213" s="251"/>
      <c r="B213" s="252"/>
      <c r="C213" s="368" t="s">
        <v>7</v>
      </c>
      <c r="D213" s="368" t="s">
        <v>144</v>
      </c>
      <c r="E213" s="369" t="s">
        <v>145</v>
      </c>
      <c r="F213" s="370" t="s">
        <v>146</v>
      </c>
      <c r="G213" s="371" t="s">
        <v>147</v>
      </c>
      <c r="H213" s="372">
        <v>31.58</v>
      </c>
      <c r="I213" s="151"/>
      <c r="J213" s="373">
        <f>ROUND(I213*H213,2)</f>
        <v>0</v>
      </c>
      <c r="K213" s="370" t="s">
        <v>148</v>
      </c>
      <c r="L213" s="252"/>
      <c r="M213" s="374" t="s">
        <v>1</v>
      </c>
      <c r="N213" s="375" t="s">
        <v>44</v>
      </c>
      <c r="O213" s="376">
        <v>8.5000000000000006E-2</v>
      </c>
      <c r="P213" s="376">
        <f>O213*H213</f>
        <v>2.6842999999999999</v>
      </c>
      <c r="Q213" s="376">
        <v>0</v>
      </c>
      <c r="R213" s="376">
        <f>Q213*H213</f>
        <v>0</v>
      </c>
      <c r="S213" s="376">
        <v>0</v>
      </c>
      <c r="T213" s="377">
        <f>S213*H213</f>
        <v>0</v>
      </c>
      <c r="U213" s="251"/>
      <c r="V213" s="251"/>
      <c r="W213" s="251"/>
      <c r="X213" s="251"/>
      <c r="Y213" s="251"/>
      <c r="Z213" s="251"/>
      <c r="AA213" s="251"/>
      <c r="AB213" s="251"/>
      <c r="AC213" s="251"/>
      <c r="AD213" s="251"/>
      <c r="AE213" s="251"/>
      <c r="AR213" s="379" t="s">
        <v>149</v>
      </c>
      <c r="AT213" s="379" t="s">
        <v>144</v>
      </c>
      <c r="AU213" s="379" t="s">
        <v>88</v>
      </c>
      <c r="AY213" s="240" t="s">
        <v>141</v>
      </c>
      <c r="BE213" s="339">
        <f>IF(N213="základní",J213,0)</f>
        <v>0</v>
      </c>
      <c r="BF213" s="339">
        <f>IF(N213="snížená",J213,0)</f>
        <v>0</v>
      </c>
      <c r="BG213" s="339">
        <f>IF(N213="zákl. přenesená",J213,0)</f>
        <v>0</v>
      </c>
      <c r="BH213" s="339">
        <f>IF(N213="sníž. přenesená",J213,0)</f>
        <v>0</v>
      </c>
      <c r="BI213" s="339">
        <f>IF(N213="nulová",J213,0)</f>
        <v>0</v>
      </c>
      <c r="BJ213" s="240" t="s">
        <v>86</v>
      </c>
      <c r="BK213" s="339">
        <f>ROUND(I213*H213,2)</f>
        <v>0</v>
      </c>
      <c r="BL213" s="240" t="s">
        <v>149</v>
      </c>
      <c r="BM213" s="379" t="s">
        <v>671</v>
      </c>
    </row>
    <row r="214" spans="1:65" s="449" customFormat="1" ht="22.9" customHeight="1">
      <c r="B214" s="450"/>
      <c r="D214" s="451" t="s">
        <v>78</v>
      </c>
      <c r="E214" s="460" t="s">
        <v>149</v>
      </c>
      <c r="F214" s="460" t="s">
        <v>151</v>
      </c>
      <c r="I214" s="498"/>
      <c r="J214" s="461">
        <f>BK214</f>
        <v>0</v>
      </c>
      <c r="L214" s="450"/>
      <c r="M214" s="454"/>
      <c r="N214" s="455"/>
      <c r="O214" s="455"/>
      <c r="P214" s="456">
        <f>SUM(P215:P236)</f>
        <v>9.2055849999999992</v>
      </c>
      <c r="Q214" s="455"/>
      <c r="R214" s="456">
        <f>SUM(R215:R236)</f>
        <v>0.1663</v>
      </c>
      <c r="S214" s="455"/>
      <c r="T214" s="457">
        <f>SUM(T215:T236)</f>
        <v>0</v>
      </c>
      <c r="AR214" s="451" t="s">
        <v>86</v>
      </c>
      <c r="AT214" s="458" t="s">
        <v>78</v>
      </c>
      <c r="AU214" s="458" t="s">
        <v>86</v>
      </c>
      <c r="AY214" s="451" t="s">
        <v>141</v>
      </c>
      <c r="BK214" s="459">
        <f>SUM(BK215:BK236)</f>
        <v>0</v>
      </c>
    </row>
    <row r="215" spans="1:65" s="378" customFormat="1" ht="24.2" customHeight="1">
      <c r="A215" s="251"/>
      <c r="B215" s="252"/>
      <c r="C215" s="368" t="s">
        <v>304</v>
      </c>
      <c r="D215" s="368" t="s">
        <v>144</v>
      </c>
      <c r="E215" s="369" t="s">
        <v>426</v>
      </c>
      <c r="F215" s="370" t="s">
        <v>427</v>
      </c>
      <c r="G215" s="371" t="s">
        <v>166</v>
      </c>
      <c r="H215" s="372">
        <v>0.19800000000000001</v>
      </c>
      <c r="I215" s="151"/>
      <c r="J215" s="373">
        <f>ROUND(I215*H215,2)</f>
        <v>0</v>
      </c>
      <c r="K215" s="370" t="s">
        <v>148</v>
      </c>
      <c r="L215" s="252"/>
      <c r="M215" s="374" t="s">
        <v>1</v>
      </c>
      <c r="N215" s="375" t="s">
        <v>44</v>
      </c>
      <c r="O215" s="376">
        <v>1.6950000000000001</v>
      </c>
      <c r="P215" s="376">
        <f>O215*H215</f>
        <v>0.33561000000000002</v>
      </c>
      <c r="Q215" s="376">
        <v>0</v>
      </c>
      <c r="R215" s="376">
        <f>Q215*H215</f>
        <v>0</v>
      </c>
      <c r="S215" s="376">
        <v>0</v>
      </c>
      <c r="T215" s="377">
        <f>S215*H215</f>
        <v>0</v>
      </c>
      <c r="U215" s="251"/>
      <c r="V215" s="251"/>
      <c r="W215" s="251"/>
      <c r="X215" s="251"/>
      <c r="Y215" s="251"/>
      <c r="Z215" s="251"/>
      <c r="AA215" s="251"/>
      <c r="AB215" s="251"/>
      <c r="AC215" s="251"/>
      <c r="AD215" s="251"/>
      <c r="AE215" s="251"/>
      <c r="AR215" s="379" t="s">
        <v>149</v>
      </c>
      <c r="AT215" s="379" t="s">
        <v>144</v>
      </c>
      <c r="AU215" s="379" t="s">
        <v>88</v>
      </c>
      <c r="AY215" s="240" t="s">
        <v>141</v>
      </c>
      <c r="BE215" s="339">
        <f>IF(N215="základní",J215,0)</f>
        <v>0</v>
      </c>
      <c r="BF215" s="339">
        <f>IF(N215="snížená",J215,0)</f>
        <v>0</v>
      </c>
      <c r="BG215" s="339">
        <f>IF(N215="zákl. přenesená",J215,0)</f>
        <v>0</v>
      </c>
      <c r="BH215" s="339">
        <f>IF(N215="sníž. přenesená",J215,0)</f>
        <v>0</v>
      </c>
      <c r="BI215" s="339">
        <f>IF(N215="nulová",J215,0)</f>
        <v>0</v>
      </c>
      <c r="BJ215" s="240" t="s">
        <v>86</v>
      </c>
      <c r="BK215" s="339">
        <f>ROUND(I215*H215,2)</f>
        <v>0</v>
      </c>
      <c r="BL215" s="240" t="s">
        <v>149</v>
      </c>
      <c r="BM215" s="379" t="s">
        <v>672</v>
      </c>
    </row>
    <row r="216" spans="1:65" s="466" customFormat="1" ht="11.25">
      <c r="B216" s="467"/>
      <c r="D216" s="382" t="s">
        <v>156</v>
      </c>
      <c r="E216" s="468" t="s">
        <v>1</v>
      </c>
      <c r="F216" s="469" t="s">
        <v>394</v>
      </c>
      <c r="H216" s="468" t="s">
        <v>1</v>
      </c>
      <c r="I216" s="496"/>
      <c r="L216" s="467"/>
      <c r="M216" s="470"/>
      <c r="N216" s="471"/>
      <c r="O216" s="471"/>
      <c r="P216" s="471"/>
      <c r="Q216" s="471"/>
      <c r="R216" s="471"/>
      <c r="S216" s="471"/>
      <c r="T216" s="472"/>
      <c r="AT216" s="468" t="s">
        <v>156</v>
      </c>
      <c r="AU216" s="468" t="s">
        <v>88</v>
      </c>
      <c r="AV216" s="466" t="s">
        <v>86</v>
      </c>
      <c r="AW216" s="466" t="s">
        <v>34</v>
      </c>
      <c r="AX216" s="466" t="s">
        <v>79</v>
      </c>
      <c r="AY216" s="468" t="s">
        <v>141</v>
      </c>
    </row>
    <row r="217" spans="1:65" s="466" customFormat="1" ht="11.25">
      <c r="B217" s="467"/>
      <c r="D217" s="382" t="s">
        <v>156</v>
      </c>
      <c r="E217" s="468" t="s">
        <v>1</v>
      </c>
      <c r="F217" s="469" t="s">
        <v>429</v>
      </c>
      <c r="H217" s="468" t="s">
        <v>1</v>
      </c>
      <c r="I217" s="496"/>
      <c r="L217" s="467"/>
      <c r="M217" s="470"/>
      <c r="N217" s="471"/>
      <c r="O217" s="471"/>
      <c r="P217" s="471"/>
      <c r="Q217" s="471"/>
      <c r="R217" s="471"/>
      <c r="S217" s="471"/>
      <c r="T217" s="472"/>
      <c r="AT217" s="468" t="s">
        <v>156</v>
      </c>
      <c r="AU217" s="468" t="s">
        <v>88</v>
      </c>
      <c r="AV217" s="466" t="s">
        <v>86</v>
      </c>
      <c r="AW217" s="466" t="s">
        <v>34</v>
      </c>
      <c r="AX217" s="466" t="s">
        <v>79</v>
      </c>
      <c r="AY217" s="468" t="s">
        <v>141</v>
      </c>
    </row>
    <row r="218" spans="1:65" s="380" customFormat="1" ht="11.25">
      <c r="B218" s="381"/>
      <c r="D218" s="382" t="s">
        <v>156</v>
      </c>
      <c r="E218" s="383" t="s">
        <v>1</v>
      </c>
      <c r="F218" s="384" t="s">
        <v>673</v>
      </c>
      <c r="H218" s="385">
        <v>0.19800000000000001</v>
      </c>
      <c r="I218" s="386"/>
      <c r="L218" s="381"/>
      <c r="M218" s="387"/>
      <c r="N218" s="388"/>
      <c r="O218" s="388"/>
      <c r="P218" s="388"/>
      <c r="Q218" s="388"/>
      <c r="R218" s="388"/>
      <c r="S218" s="388"/>
      <c r="T218" s="389"/>
      <c r="AT218" s="383" t="s">
        <v>156</v>
      </c>
      <c r="AU218" s="383" t="s">
        <v>88</v>
      </c>
      <c r="AV218" s="380" t="s">
        <v>88</v>
      </c>
      <c r="AW218" s="380" t="s">
        <v>34</v>
      </c>
      <c r="AX218" s="380" t="s">
        <v>86</v>
      </c>
      <c r="AY218" s="383" t="s">
        <v>141</v>
      </c>
    </row>
    <row r="219" spans="1:65" s="378" customFormat="1" ht="24.2" customHeight="1">
      <c r="A219" s="251"/>
      <c r="B219" s="252"/>
      <c r="C219" s="368" t="s">
        <v>307</v>
      </c>
      <c r="D219" s="368" t="s">
        <v>144</v>
      </c>
      <c r="E219" s="369" t="s">
        <v>152</v>
      </c>
      <c r="F219" s="370" t="s">
        <v>153</v>
      </c>
      <c r="G219" s="371" t="s">
        <v>154</v>
      </c>
      <c r="H219" s="372">
        <v>3</v>
      </c>
      <c r="I219" s="151"/>
      <c r="J219" s="373">
        <f>ROUND(I219*H219,2)</f>
        <v>0</v>
      </c>
      <c r="K219" s="370" t="s">
        <v>148</v>
      </c>
      <c r="L219" s="252"/>
      <c r="M219" s="374" t="s">
        <v>1</v>
      </c>
      <c r="N219" s="375" t="s">
        <v>44</v>
      </c>
      <c r="O219" s="376">
        <v>0.28000000000000003</v>
      </c>
      <c r="P219" s="376">
        <f>O219*H219</f>
        <v>0.84000000000000008</v>
      </c>
      <c r="Q219" s="376">
        <v>6.6E-3</v>
      </c>
      <c r="R219" s="376">
        <f>Q219*H219</f>
        <v>1.9799999999999998E-2</v>
      </c>
      <c r="S219" s="376">
        <v>0</v>
      </c>
      <c r="T219" s="377">
        <f>S219*H219</f>
        <v>0</v>
      </c>
      <c r="U219" s="251"/>
      <c r="V219" s="251"/>
      <c r="W219" s="251"/>
      <c r="X219" s="251"/>
      <c r="Y219" s="251"/>
      <c r="Z219" s="251"/>
      <c r="AA219" s="251"/>
      <c r="AB219" s="251"/>
      <c r="AC219" s="251"/>
      <c r="AD219" s="251"/>
      <c r="AE219" s="251"/>
      <c r="AR219" s="379" t="s">
        <v>149</v>
      </c>
      <c r="AT219" s="379" t="s">
        <v>144</v>
      </c>
      <c r="AU219" s="379" t="s">
        <v>88</v>
      </c>
      <c r="AY219" s="240" t="s">
        <v>141</v>
      </c>
      <c r="BE219" s="339">
        <f>IF(N219="základní",J219,0)</f>
        <v>0</v>
      </c>
      <c r="BF219" s="339">
        <f>IF(N219="snížená",J219,0)</f>
        <v>0</v>
      </c>
      <c r="BG219" s="339">
        <f>IF(N219="zákl. přenesená",J219,0)</f>
        <v>0</v>
      </c>
      <c r="BH219" s="339">
        <f>IF(N219="sníž. přenesená",J219,0)</f>
        <v>0</v>
      </c>
      <c r="BI219" s="339">
        <f>IF(N219="nulová",J219,0)</f>
        <v>0</v>
      </c>
      <c r="BJ219" s="240" t="s">
        <v>86</v>
      </c>
      <c r="BK219" s="339">
        <f>ROUND(I219*H219,2)</f>
        <v>0</v>
      </c>
      <c r="BL219" s="240" t="s">
        <v>149</v>
      </c>
      <c r="BM219" s="379" t="s">
        <v>674</v>
      </c>
    </row>
    <row r="220" spans="1:65" s="466" customFormat="1" ht="11.25">
      <c r="B220" s="467"/>
      <c r="D220" s="382" t="s">
        <v>156</v>
      </c>
      <c r="E220" s="468" t="s">
        <v>1</v>
      </c>
      <c r="F220" s="469" t="s">
        <v>432</v>
      </c>
      <c r="H220" s="468" t="s">
        <v>1</v>
      </c>
      <c r="I220" s="496"/>
      <c r="L220" s="467"/>
      <c r="M220" s="470"/>
      <c r="N220" s="471"/>
      <c r="O220" s="471"/>
      <c r="P220" s="471"/>
      <c r="Q220" s="471"/>
      <c r="R220" s="471"/>
      <c r="S220" s="471"/>
      <c r="T220" s="472"/>
      <c r="AT220" s="468" t="s">
        <v>156</v>
      </c>
      <c r="AU220" s="468" t="s">
        <v>88</v>
      </c>
      <c r="AV220" s="466" t="s">
        <v>86</v>
      </c>
      <c r="AW220" s="466" t="s">
        <v>34</v>
      </c>
      <c r="AX220" s="466" t="s">
        <v>79</v>
      </c>
      <c r="AY220" s="468" t="s">
        <v>141</v>
      </c>
    </row>
    <row r="221" spans="1:65" s="380" customFormat="1" ht="11.25">
      <c r="B221" s="381"/>
      <c r="D221" s="382" t="s">
        <v>156</v>
      </c>
      <c r="E221" s="383" t="s">
        <v>1</v>
      </c>
      <c r="F221" s="384" t="s">
        <v>675</v>
      </c>
      <c r="H221" s="385">
        <v>3</v>
      </c>
      <c r="I221" s="386"/>
      <c r="L221" s="381"/>
      <c r="M221" s="387"/>
      <c r="N221" s="388"/>
      <c r="O221" s="388"/>
      <c r="P221" s="388"/>
      <c r="Q221" s="388"/>
      <c r="R221" s="388"/>
      <c r="S221" s="388"/>
      <c r="T221" s="389"/>
      <c r="AT221" s="383" t="s">
        <v>156</v>
      </c>
      <c r="AU221" s="383" t="s">
        <v>88</v>
      </c>
      <c r="AV221" s="380" t="s">
        <v>88</v>
      </c>
      <c r="AW221" s="380" t="s">
        <v>34</v>
      </c>
      <c r="AX221" s="380" t="s">
        <v>86</v>
      </c>
      <c r="AY221" s="383" t="s">
        <v>141</v>
      </c>
    </row>
    <row r="222" spans="1:65" s="378" customFormat="1" ht="14.45" customHeight="1">
      <c r="A222" s="251"/>
      <c r="B222" s="252"/>
      <c r="C222" s="481" t="s">
        <v>434</v>
      </c>
      <c r="D222" s="481" t="s">
        <v>158</v>
      </c>
      <c r="E222" s="482" t="s">
        <v>676</v>
      </c>
      <c r="F222" s="483" t="s">
        <v>677</v>
      </c>
      <c r="G222" s="484" t="s">
        <v>154</v>
      </c>
      <c r="H222" s="485">
        <v>1</v>
      </c>
      <c r="I222" s="177"/>
      <c r="J222" s="486">
        <f>ROUND(I222*H222,2)</f>
        <v>0</v>
      </c>
      <c r="K222" s="483" t="s">
        <v>1</v>
      </c>
      <c r="L222" s="487"/>
      <c r="M222" s="488" t="s">
        <v>1</v>
      </c>
      <c r="N222" s="489" t="s">
        <v>44</v>
      </c>
      <c r="O222" s="376">
        <v>0</v>
      </c>
      <c r="P222" s="376">
        <f>O222*H222</f>
        <v>0</v>
      </c>
      <c r="Q222" s="376">
        <v>2.75E-2</v>
      </c>
      <c r="R222" s="376">
        <f>Q222*H222</f>
        <v>2.75E-2</v>
      </c>
      <c r="S222" s="376">
        <v>0</v>
      </c>
      <c r="T222" s="377">
        <f>S222*H222</f>
        <v>0</v>
      </c>
      <c r="U222" s="251"/>
      <c r="V222" s="251"/>
      <c r="W222" s="251"/>
      <c r="X222" s="251"/>
      <c r="Y222" s="251"/>
      <c r="Z222" s="251"/>
      <c r="AA222" s="251"/>
      <c r="AB222" s="251"/>
      <c r="AC222" s="251"/>
      <c r="AD222" s="251"/>
      <c r="AE222" s="251"/>
      <c r="AR222" s="379" t="s">
        <v>161</v>
      </c>
      <c r="AT222" s="379" t="s">
        <v>158</v>
      </c>
      <c r="AU222" s="379" t="s">
        <v>88</v>
      </c>
      <c r="AY222" s="240" t="s">
        <v>141</v>
      </c>
      <c r="BE222" s="339">
        <f>IF(N222="základní",J222,0)</f>
        <v>0</v>
      </c>
      <c r="BF222" s="339">
        <f>IF(N222="snížená",J222,0)</f>
        <v>0</v>
      </c>
      <c r="BG222" s="339">
        <f>IF(N222="zákl. přenesená",J222,0)</f>
        <v>0</v>
      </c>
      <c r="BH222" s="339">
        <f>IF(N222="sníž. přenesená",J222,0)</f>
        <v>0</v>
      </c>
      <c r="BI222" s="339">
        <f>IF(N222="nulová",J222,0)</f>
        <v>0</v>
      </c>
      <c r="BJ222" s="240" t="s">
        <v>86</v>
      </c>
      <c r="BK222" s="339">
        <f>ROUND(I222*H222,2)</f>
        <v>0</v>
      </c>
      <c r="BL222" s="240" t="s">
        <v>149</v>
      </c>
      <c r="BM222" s="379" t="s">
        <v>678</v>
      </c>
    </row>
    <row r="223" spans="1:65" s="378" customFormat="1" ht="19.5">
      <c r="A223" s="251"/>
      <c r="B223" s="252"/>
      <c r="C223" s="251"/>
      <c r="D223" s="382" t="s">
        <v>322</v>
      </c>
      <c r="E223" s="251"/>
      <c r="F223" s="462" t="s">
        <v>679</v>
      </c>
      <c r="G223" s="251"/>
      <c r="H223" s="251"/>
      <c r="I223" s="495"/>
      <c r="J223" s="251"/>
      <c r="K223" s="251"/>
      <c r="L223" s="252"/>
      <c r="M223" s="463"/>
      <c r="N223" s="464"/>
      <c r="O223" s="253"/>
      <c r="P223" s="253"/>
      <c r="Q223" s="253"/>
      <c r="R223" s="253"/>
      <c r="S223" s="253"/>
      <c r="T223" s="465"/>
      <c r="U223" s="251"/>
      <c r="V223" s="251"/>
      <c r="W223" s="251"/>
      <c r="X223" s="251"/>
      <c r="Y223" s="251"/>
      <c r="Z223" s="251"/>
      <c r="AA223" s="251"/>
      <c r="AB223" s="251"/>
      <c r="AC223" s="251"/>
      <c r="AD223" s="251"/>
      <c r="AE223" s="251"/>
      <c r="AT223" s="240" t="s">
        <v>322</v>
      </c>
      <c r="AU223" s="240" t="s">
        <v>88</v>
      </c>
    </row>
    <row r="224" spans="1:65" s="378" customFormat="1" ht="24.2" customHeight="1">
      <c r="A224" s="251"/>
      <c r="B224" s="252"/>
      <c r="C224" s="481" t="s">
        <v>436</v>
      </c>
      <c r="D224" s="481" t="s">
        <v>158</v>
      </c>
      <c r="E224" s="482" t="s">
        <v>680</v>
      </c>
      <c r="F224" s="483" t="s">
        <v>681</v>
      </c>
      <c r="G224" s="484" t="s">
        <v>154</v>
      </c>
      <c r="H224" s="485">
        <v>1</v>
      </c>
      <c r="I224" s="177"/>
      <c r="J224" s="486">
        <f>ROUND(I224*H224,2)</f>
        <v>0</v>
      </c>
      <c r="K224" s="483" t="s">
        <v>148</v>
      </c>
      <c r="L224" s="487"/>
      <c r="M224" s="488" t="s">
        <v>1</v>
      </c>
      <c r="N224" s="489" t="s">
        <v>44</v>
      </c>
      <c r="O224" s="376">
        <v>0</v>
      </c>
      <c r="P224" s="376">
        <f>O224*H224</f>
        <v>0</v>
      </c>
      <c r="Q224" s="376">
        <v>5.0999999999999997E-2</v>
      </c>
      <c r="R224" s="376">
        <f>Q224*H224</f>
        <v>5.0999999999999997E-2</v>
      </c>
      <c r="S224" s="376">
        <v>0</v>
      </c>
      <c r="T224" s="377">
        <f>S224*H224</f>
        <v>0</v>
      </c>
      <c r="U224" s="251"/>
      <c r="V224" s="251"/>
      <c r="W224" s="251"/>
      <c r="X224" s="251"/>
      <c r="Y224" s="251"/>
      <c r="Z224" s="251"/>
      <c r="AA224" s="251"/>
      <c r="AB224" s="251"/>
      <c r="AC224" s="251"/>
      <c r="AD224" s="251"/>
      <c r="AE224" s="251"/>
      <c r="AR224" s="379" t="s">
        <v>161</v>
      </c>
      <c r="AT224" s="379" t="s">
        <v>158</v>
      </c>
      <c r="AU224" s="379" t="s">
        <v>88</v>
      </c>
      <c r="AY224" s="240" t="s">
        <v>141</v>
      </c>
      <c r="BE224" s="339">
        <f>IF(N224="základní",J224,0)</f>
        <v>0</v>
      </c>
      <c r="BF224" s="339">
        <f>IF(N224="snížená",J224,0)</f>
        <v>0</v>
      </c>
      <c r="BG224" s="339">
        <f>IF(N224="zákl. přenesená",J224,0)</f>
        <v>0</v>
      </c>
      <c r="BH224" s="339">
        <f>IF(N224="sníž. přenesená",J224,0)</f>
        <v>0</v>
      </c>
      <c r="BI224" s="339">
        <f>IF(N224="nulová",J224,0)</f>
        <v>0</v>
      </c>
      <c r="BJ224" s="240" t="s">
        <v>86</v>
      </c>
      <c r="BK224" s="339">
        <f>ROUND(I224*H224,2)</f>
        <v>0</v>
      </c>
      <c r="BL224" s="240" t="s">
        <v>149</v>
      </c>
      <c r="BM224" s="379" t="s">
        <v>682</v>
      </c>
    </row>
    <row r="225" spans="1:65" s="378" customFormat="1" ht="14.45" customHeight="1">
      <c r="A225" s="251"/>
      <c r="B225" s="252"/>
      <c r="C225" s="481" t="s">
        <v>440</v>
      </c>
      <c r="D225" s="481" t="s">
        <v>158</v>
      </c>
      <c r="E225" s="482" t="s">
        <v>683</v>
      </c>
      <c r="F225" s="483" t="s">
        <v>684</v>
      </c>
      <c r="G225" s="484" t="s">
        <v>154</v>
      </c>
      <c r="H225" s="485">
        <v>1</v>
      </c>
      <c r="I225" s="177"/>
      <c r="J225" s="486">
        <f>ROUND(I225*H225,2)</f>
        <v>0</v>
      </c>
      <c r="K225" s="483" t="s">
        <v>148</v>
      </c>
      <c r="L225" s="487"/>
      <c r="M225" s="488" t="s">
        <v>1</v>
      </c>
      <c r="N225" s="489" t="s">
        <v>44</v>
      </c>
      <c r="O225" s="376">
        <v>0</v>
      </c>
      <c r="P225" s="376">
        <f>O225*H225</f>
        <v>0</v>
      </c>
      <c r="Q225" s="376">
        <v>6.8000000000000005E-2</v>
      </c>
      <c r="R225" s="376">
        <f>Q225*H225</f>
        <v>6.8000000000000005E-2</v>
      </c>
      <c r="S225" s="376">
        <v>0</v>
      </c>
      <c r="T225" s="377">
        <f>S225*H225</f>
        <v>0</v>
      </c>
      <c r="U225" s="251"/>
      <c r="V225" s="251"/>
      <c r="W225" s="251"/>
      <c r="X225" s="251"/>
      <c r="Y225" s="251"/>
      <c r="Z225" s="251"/>
      <c r="AA225" s="251"/>
      <c r="AB225" s="251"/>
      <c r="AC225" s="251"/>
      <c r="AD225" s="251"/>
      <c r="AE225" s="251"/>
      <c r="AR225" s="379" t="s">
        <v>161</v>
      </c>
      <c r="AT225" s="379" t="s">
        <v>158</v>
      </c>
      <c r="AU225" s="379" t="s">
        <v>88</v>
      </c>
      <c r="AY225" s="240" t="s">
        <v>141</v>
      </c>
      <c r="BE225" s="339">
        <f>IF(N225="základní",J225,0)</f>
        <v>0</v>
      </c>
      <c r="BF225" s="339">
        <f>IF(N225="snížená",J225,0)</f>
        <v>0</v>
      </c>
      <c r="BG225" s="339">
        <f>IF(N225="zákl. přenesená",J225,0)</f>
        <v>0</v>
      </c>
      <c r="BH225" s="339">
        <f>IF(N225="sníž. přenesená",J225,0)</f>
        <v>0</v>
      </c>
      <c r="BI225" s="339">
        <f>IF(N225="nulová",J225,0)</f>
        <v>0</v>
      </c>
      <c r="BJ225" s="240" t="s">
        <v>86</v>
      </c>
      <c r="BK225" s="339">
        <f>ROUND(I225*H225,2)</f>
        <v>0</v>
      </c>
      <c r="BL225" s="240" t="s">
        <v>149</v>
      </c>
      <c r="BM225" s="379" t="s">
        <v>685</v>
      </c>
    </row>
    <row r="226" spans="1:65" s="378" customFormat="1" ht="37.9" customHeight="1">
      <c r="A226" s="251"/>
      <c r="B226" s="252"/>
      <c r="C226" s="368" t="s">
        <v>448</v>
      </c>
      <c r="D226" s="368" t="s">
        <v>144</v>
      </c>
      <c r="E226" s="369" t="s">
        <v>441</v>
      </c>
      <c r="F226" s="370" t="s">
        <v>442</v>
      </c>
      <c r="G226" s="371" t="s">
        <v>166</v>
      </c>
      <c r="H226" s="372">
        <v>3.742</v>
      </c>
      <c r="I226" s="151"/>
      <c r="J226" s="373">
        <f>ROUND(I226*H226,2)</f>
        <v>0</v>
      </c>
      <c r="K226" s="370" t="s">
        <v>148</v>
      </c>
      <c r="L226" s="252"/>
      <c r="M226" s="374" t="s">
        <v>1</v>
      </c>
      <c r="N226" s="375" t="s">
        <v>44</v>
      </c>
      <c r="O226" s="376">
        <v>1.4650000000000001</v>
      </c>
      <c r="P226" s="376">
        <f>O226*H226</f>
        <v>5.48203</v>
      </c>
      <c r="Q226" s="376">
        <v>0</v>
      </c>
      <c r="R226" s="376">
        <f>Q226*H226</f>
        <v>0</v>
      </c>
      <c r="S226" s="376">
        <v>0</v>
      </c>
      <c r="T226" s="377">
        <f>S226*H226</f>
        <v>0</v>
      </c>
      <c r="U226" s="251"/>
      <c r="V226" s="251"/>
      <c r="W226" s="251"/>
      <c r="X226" s="251"/>
      <c r="Y226" s="251"/>
      <c r="Z226" s="251"/>
      <c r="AA226" s="251"/>
      <c r="AB226" s="251"/>
      <c r="AC226" s="251"/>
      <c r="AD226" s="251"/>
      <c r="AE226" s="251"/>
      <c r="AR226" s="379" t="s">
        <v>149</v>
      </c>
      <c r="AT226" s="379" t="s">
        <v>144</v>
      </c>
      <c r="AU226" s="379" t="s">
        <v>88</v>
      </c>
      <c r="AY226" s="240" t="s">
        <v>141</v>
      </c>
      <c r="BE226" s="339">
        <f>IF(N226="základní",J226,0)</f>
        <v>0</v>
      </c>
      <c r="BF226" s="339">
        <f>IF(N226="snížená",J226,0)</f>
        <v>0</v>
      </c>
      <c r="BG226" s="339">
        <f>IF(N226="zákl. přenesená",J226,0)</f>
        <v>0</v>
      </c>
      <c r="BH226" s="339">
        <f>IF(N226="sníž. přenesená",J226,0)</f>
        <v>0</v>
      </c>
      <c r="BI226" s="339">
        <f>IF(N226="nulová",J226,0)</f>
        <v>0</v>
      </c>
      <c r="BJ226" s="240" t="s">
        <v>86</v>
      </c>
      <c r="BK226" s="339">
        <f>ROUND(I226*H226,2)</f>
        <v>0</v>
      </c>
      <c r="BL226" s="240" t="s">
        <v>149</v>
      </c>
      <c r="BM226" s="379" t="s">
        <v>686</v>
      </c>
    </row>
    <row r="227" spans="1:65" s="466" customFormat="1" ht="11.25">
      <c r="B227" s="467"/>
      <c r="D227" s="382" t="s">
        <v>156</v>
      </c>
      <c r="E227" s="468" t="s">
        <v>1</v>
      </c>
      <c r="F227" s="469" t="s">
        <v>324</v>
      </c>
      <c r="H227" s="468" t="s">
        <v>1</v>
      </c>
      <c r="I227" s="496"/>
      <c r="L227" s="467"/>
      <c r="M227" s="470"/>
      <c r="N227" s="471"/>
      <c r="O227" s="471"/>
      <c r="P227" s="471"/>
      <c r="Q227" s="471"/>
      <c r="R227" s="471"/>
      <c r="S227" s="471"/>
      <c r="T227" s="472"/>
      <c r="AT227" s="468" t="s">
        <v>156</v>
      </c>
      <c r="AU227" s="468" t="s">
        <v>88</v>
      </c>
      <c r="AV227" s="466" t="s">
        <v>86</v>
      </c>
      <c r="AW227" s="466" t="s">
        <v>34</v>
      </c>
      <c r="AX227" s="466" t="s">
        <v>79</v>
      </c>
      <c r="AY227" s="468" t="s">
        <v>141</v>
      </c>
    </row>
    <row r="228" spans="1:65" s="466" customFormat="1" ht="11.25">
      <c r="B228" s="467"/>
      <c r="D228" s="382" t="s">
        <v>156</v>
      </c>
      <c r="E228" s="468" t="s">
        <v>1</v>
      </c>
      <c r="F228" s="469" t="s">
        <v>354</v>
      </c>
      <c r="H228" s="468" t="s">
        <v>1</v>
      </c>
      <c r="I228" s="496"/>
      <c r="L228" s="467"/>
      <c r="M228" s="470"/>
      <c r="N228" s="471"/>
      <c r="O228" s="471"/>
      <c r="P228" s="471"/>
      <c r="Q228" s="471"/>
      <c r="R228" s="471"/>
      <c r="S228" s="471"/>
      <c r="T228" s="472"/>
      <c r="AT228" s="468" t="s">
        <v>156</v>
      </c>
      <c r="AU228" s="468" t="s">
        <v>88</v>
      </c>
      <c r="AV228" s="466" t="s">
        <v>86</v>
      </c>
      <c r="AW228" s="466" t="s">
        <v>34</v>
      </c>
      <c r="AX228" s="466" t="s">
        <v>79</v>
      </c>
      <c r="AY228" s="468" t="s">
        <v>141</v>
      </c>
    </row>
    <row r="229" spans="1:65" s="380" customFormat="1" ht="11.25">
      <c r="B229" s="381"/>
      <c r="D229" s="382" t="s">
        <v>156</v>
      </c>
      <c r="E229" s="383" t="s">
        <v>1</v>
      </c>
      <c r="F229" s="384" t="s">
        <v>687</v>
      </c>
      <c r="H229" s="385">
        <v>3.34</v>
      </c>
      <c r="I229" s="386"/>
      <c r="L229" s="381"/>
      <c r="M229" s="387"/>
      <c r="N229" s="388"/>
      <c r="O229" s="388"/>
      <c r="P229" s="388"/>
      <c r="Q229" s="388"/>
      <c r="R229" s="388"/>
      <c r="S229" s="388"/>
      <c r="T229" s="389"/>
      <c r="AT229" s="383" t="s">
        <v>156</v>
      </c>
      <c r="AU229" s="383" t="s">
        <v>88</v>
      </c>
      <c r="AV229" s="380" t="s">
        <v>88</v>
      </c>
      <c r="AW229" s="380" t="s">
        <v>34</v>
      </c>
      <c r="AX229" s="380" t="s">
        <v>79</v>
      </c>
      <c r="AY229" s="383" t="s">
        <v>141</v>
      </c>
    </row>
    <row r="230" spans="1:65" s="466" customFormat="1" ht="11.25">
      <c r="B230" s="467"/>
      <c r="D230" s="382" t="s">
        <v>156</v>
      </c>
      <c r="E230" s="468" t="s">
        <v>1</v>
      </c>
      <c r="F230" s="469" t="s">
        <v>445</v>
      </c>
      <c r="H230" s="468" t="s">
        <v>1</v>
      </c>
      <c r="I230" s="496"/>
      <c r="L230" s="467"/>
      <c r="M230" s="470"/>
      <c r="N230" s="471"/>
      <c r="O230" s="471"/>
      <c r="P230" s="471"/>
      <c r="Q230" s="471"/>
      <c r="R230" s="471"/>
      <c r="S230" s="471"/>
      <c r="T230" s="472"/>
      <c r="AT230" s="468" t="s">
        <v>156</v>
      </c>
      <c r="AU230" s="468" t="s">
        <v>88</v>
      </c>
      <c r="AV230" s="466" t="s">
        <v>86</v>
      </c>
      <c r="AW230" s="466" t="s">
        <v>34</v>
      </c>
      <c r="AX230" s="466" t="s">
        <v>79</v>
      </c>
      <c r="AY230" s="468" t="s">
        <v>141</v>
      </c>
    </row>
    <row r="231" spans="1:65" s="466" customFormat="1" ht="11.25">
      <c r="B231" s="467"/>
      <c r="D231" s="382" t="s">
        <v>156</v>
      </c>
      <c r="E231" s="468" t="s">
        <v>1</v>
      </c>
      <c r="F231" s="469" t="s">
        <v>446</v>
      </c>
      <c r="H231" s="468" t="s">
        <v>1</v>
      </c>
      <c r="I231" s="496"/>
      <c r="L231" s="467"/>
      <c r="M231" s="470"/>
      <c r="N231" s="471"/>
      <c r="O231" s="471"/>
      <c r="P231" s="471"/>
      <c r="Q231" s="471"/>
      <c r="R231" s="471"/>
      <c r="S231" s="471"/>
      <c r="T231" s="472"/>
      <c r="AT231" s="468" t="s">
        <v>156</v>
      </c>
      <c r="AU231" s="468" t="s">
        <v>88</v>
      </c>
      <c r="AV231" s="466" t="s">
        <v>86</v>
      </c>
      <c r="AW231" s="466" t="s">
        <v>34</v>
      </c>
      <c r="AX231" s="466" t="s">
        <v>79</v>
      </c>
      <c r="AY231" s="468" t="s">
        <v>141</v>
      </c>
    </row>
    <row r="232" spans="1:65" s="380" customFormat="1" ht="11.25">
      <c r="B232" s="381"/>
      <c r="D232" s="382" t="s">
        <v>156</v>
      </c>
      <c r="E232" s="383" t="s">
        <v>1</v>
      </c>
      <c r="F232" s="384" t="s">
        <v>688</v>
      </c>
      <c r="H232" s="385">
        <v>0.40200000000000002</v>
      </c>
      <c r="I232" s="386"/>
      <c r="L232" s="381"/>
      <c r="M232" s="387"/>
      <c r="N232" s="388"/>
      <c r="O232" s="388"/>
      <c r="P232" s="388"/>
      <c r="Q232" s="388"/>
      <c r="R232" s="388"/>
      <c r="S232" s="388"/>
      <c r="T232" s="389"/>
      <c r="AT232" s="383" t="s">
        <v>156</v>
      </c>
      <c r="AU232" s="383" t="s">
        <v>88</v>
      </c>
      <c r="AV232" s="380" t="s">
        <v>88</v>
      </c>
      <c r="AW232" s="380" t="s">
        <v>34</v>
      </c>
      <c r="AX232" s="380" t="s">
        <v>79</v>
      </c>
      <c r="AY232" s="383" t="s">
        <v>141</v>
      </c>
    </row>
    <row r="233" spans="1:65" s="473" customFormat="1" ht="11.25">
      <c r="B233" s="474"/>
      <c r="D233" s="382" t="s">
        <v>156</v>
      </c>
      <c r="E233" s="475" t="s">
        <v>1</v>
      </c>
      <c r="F233" s="476" t="s">
        <v>172</v>
      </c>
      <c r="H233" s="477">
        <v>3.742</v>
      </c>
      <c r="I233" s="497"/>
      <c r="L233" s="474"/>
      <c r="M233" s="478"/>
      <c r="N233" s="479"/>
      <c r="O233" s="479"/>
      <c r="P233" s="479"/>
      <c r="Q233" s="479"/>
      <c r="R233" s="479"/>
      <c r="S233" s="479"/>
      <c r="T233" s="480"/>
      <c r="AT233" s="475" t="s">
        <v>156</v>
      </c>
      <c r="AU233" s="475" t="s">
        <v>88</v>
      </c>
      <c r="AV233" s="473" t="s">
        <v>149</v>
      </c>
      <c r="AW233" s="473" t="s">
        <v>34</v>
      </c>
      <c r="AX233" s="473" t="s">
        <v>86</v>
      </c>
      <c r="AY233" s="475" t="s">
        <v>141</v>
      </c>
    </row>
    <row r="234" spans="1:65" s="378" customFormat="1" ht="37.9" customHeight="1">
      <c r="A234" s="251"/>
      <c r="B234" s="252"/>
      <c r="C234" s="368" t="s">
        <v>454</v>
      </c>
      <c r="D234" s="368" t="s">
        <v>144</v>
      </c>
      <c r="E234" s="369" t="s">
        <v>449</v>
      </c>
      <c r="F234" s="370" t="s">
        <v>450</v>
      </c>
      <c r="G234" s="371" t="s">
        <v>166</v>
      </c>
      <c r="H234" s="372">
        <v>1.845</v>
      </c>
      <c r="I234" s="151"/>
      <c r="J234" s="373">
        <f>ROUND(I234*H234,2)</f>
        <v>0</v>
      </c>
      <c r="K234" s="370" t="s">
        <v>148</v>
      </c>
      <c r="L234" s="252"/>
      <c r="M234" s="374" t="s">
        <v>1</v>
      </c>
      <c r="N234" s="375" t="s">
        <v>44</v>
      </c>
      <c r="O234" s="376">
        <v>1.381</v>
      </c>
      <c r="P234" s="376">
        <f>O234*H234</f>
        <v>2.5479449999999999</v>
      </c>
      <c r="Q234" s="376">
        <v>0</v>
      </c>
      <c r="R234" s="376">
        <f>Q234*H234</f>
        <v>0</v>
      </c>
      <c r="S234" s="376">
        <v>0</v>
      </c>
      <c r="T234" s="377">
        <f>S234*H234</f>
        <v>0</v>
      </c>
      <c r="U234" s="251"/>
      <c r="V234" s="251"/>
      <c r="W234" s="251"/>
      <c r="X234" s="251"/>
      <c r="Y234" s="251"/>
      <c r="Z234" s="251"/>
      <c r="AA234" s="251"/>
      <c r="AB234" s="251"/>
      <c r="AC234" s="251"/>
      <c r="AD234" s="251"/>
      <c r="AE234" s="251"/>
      <c r="AR234" s="379" t="s">
        <v>149</v>
      </c>
      <c r="AT234" s="379" t="s">
        <v>144</v>
      </c>
      <c r="AU234" s="379" t="s">
        <v>88</v>
      </c>
      <c r="AY234" s="240" t="s">
        <v>141</v>
      </c>
      <c r="BE234" s="339">
        <f>IF(N234="základní",J234,0)</f>
        <v>0</v>
      </c>
      <c r="BF234" s="339">
        <f>IF(N234="snížená",J234,0)</f>
        <v>0</v>
      </c>
      <c r="BG234" s="339">
        <f>IF(N234="zákl. přenesená",J234,0)</f>
        <v>0</v>
      </c>
      <c r="BH234" s="339">
        <f>IF(N234="sníž. přenesená",J234,0)</f>
        <v>0</v>
      </c>
      <c r="BI234" s="339">
        <f>IF(N234="nulová",J234,0)</f>
        <v>0</v>
      </c>
      <c r="BJ234" s="240" t="s">
        <v>86</v>
      </c>
      <c r="BK234" s="339">
        <f>ROUND(I234*H234,2)</f>
        <v>0</v>
      </c>
      <c r="BL234" s="240" t="s">
        <v>149</v>
      </c>
      <c r="BM234" s="379" t="s">
        <v>689</v>
      </c>
    </row>
    <row r="235" spans="1:65" s="466" customFormat="1" ht="11.25">
      <c r="B235" s="467"/>
      <c r="D235" s="382" t="s">
        <v>156</v>
      </c>
      <c r="E235" s="468" t="s">
        <v>1</v>
      </c>
      <c r="F235" s="469" t="s">
        <v>324</v>
      </c>
      <c r="H235" s="468" t="s">
        <v>1</v>
      </c>
      <c r="I235" s="496"/>
      <c r="L235" s="467"/>
      <c r="M235" s="470"/>
      <c r="N235" s="471"/>
      <c r="O235" s="471"/>
      <c r="P235" s="471"/>
      <c r="Q235" s="471"/>
      <c r="R235" s="471"/>
      <c r="S235" s="471"/>
      <c r="T235" s="472"/>
      <c r="AT235" s="468" t="s">
        <v>156</v>
      </c>
      <c r="AU235" s="468" t="s">
        <v>88</v>
      </c>
      <c r="AV235" s="466" t="s">
        <v>86</v>
      </c>
      <c r="AW235" s="466" t="s">
        <v>34</v>
      </c>
      <c r="AX235" s="466" t="s">
        <v>79</v>
      </c>
      <c r="AY235" s="468" t="s">
        <v>141</v>
      </c>
    </row>
    <row r="236" spans="1:65" s="380" customFormat="1" ht="11.25">
      <c r="B236" s="381"/>
      <c r="D236" s="382" t="s">
        <v>156</v>
      </c>
      <c r="E236" s="383" t="s">
        <v>1</v>
      </c>
      <c r="F236" s="384" t="s">
        <v>690</v>
      </c>
      <c r="H236" s="385">
        <v>1.845</v>
      </c>
      <c r="I236" s="386"/>
      <c r="L236" s="381"/>
      <c r="M236" s="387"/>
      <c r="N236" s="388"/>
      <c r="O236" s="388"/>
      <c r="P236" s="388"/>
      <c r="Q236" s="388"/>
      <c r="R236" s="388"/>
      <c r="S236" s="388"/>
      <c r="T236" s="389"/>
      <c r="AT236" s="383" t="s">
        <v>156</v>
      </c>
      <c r="AU236" s="383" t="s">
        <v>88</v>
      </c>
      <c r="AV236" s="380" t="s">
        <v>88</v>
      </c>
      <c r="AW236" s="380" t="s">
        <v>34</v>
      </c>
      <c r="AX236" s="380" t="s">
        <v>86</v>
      </c>
      <c r="AY236" s="383" t="s">
        <v>141</v>
      </c>
    </row>
    <row r="237" spans="1:65" s="449" customFormat="1" ht="22.9" customHeight="1">
      <c r="B237" s="450"/>
      <c r="D237" s="451" t="s">
        <v>78</v>
      </c>
      <c r="E237" s="460" t="s">
        <v>157</v>
      </c>
      <c r="F237" s="460" t="s">
        <v>453</v>
      </c>
      <c r="I237" s="498"/>
      <c r="J237" s="461">
        <f>BK237</f>
        <v>0</v>
      </c>
      <c r="L237" s="450"/>
      <c r="M237" s="454"/>
      <c r="N237" s="455"/>
      <c r="O237" s="455"/>
      <c r="P237" s="456">
        <f>SUM(P238:P248)</f>
        <v>2.7095640000000003</v>
      </c>
      <c r="Q237" s="455"/>
      <c r="R237" s="456">
        <f>SUM(R238:R248)</f>
        <v>0</v>
      </c>
      <c r="S237" s="455"/>
      <c r="T237" s="457">
        <f>SUM(T238:T248)</f>
        <v>0</v>
      </c>
      <c r="AR237" s="451" t="s">
        <v>86</v>
      </c>
      <c r="AT237" s="458" t="s">
        <v>78</v>
      </c>
      <c r="AU237" s="458" t="s">
        <v>86</v>
      </c>
      <c r="AY237" s="451" t="s">
        <v>141</v>
      </c>
      <c r="BK237" s="459">
        <f>SUM(BK238:BK248)</f>
        <v>0</v>
      </c>
    </row>
    <row r="238" spans="1:65" s="378" customFormat="1" ht="24.2" customHeight="1">
      <c r="A238" s="251"/>
      <c r="B238" s="252"/>
      <c r="C238" s="368" t="s">
        <v>460</v>
      </c>
      <c r="D238" s="368" t="s">
        <v>144</v>
      </c>
      <c r="E238" s="369" t="s">
        <v>455</v>
      </c>
      <c r="F238" s="370" t="s">
        <v>456</v>
      </c>
      <c r="G238" s="371" t="s">
        <v>204</v>
      </c>
      <c r="H238" s="372">
        <v>34.738</v>
      </c>
      <c r="I238" s="151"/>
      <c r="J238" s="373">
        <f>ROUND(I238*H238,2)</f>
        <v>0</v>
      </c>
      <c r="K238" s="370" t="s">
        <v>148</v>
      </c>
      <c r="L238" s="252"/>
      <c r="M238" s="374" t="s">
        <v>1</v>
      </c>
      <c r="N238" s="375" t="s">
        <v>44</v>
      </c>
      <c r="O238" s="376">
        <v>2.3E-2</v>
      </c>
      <c r="P238" s="376">
        <f>O238*H238</f>
        <v>0.79897399999999996</v>
      </c>
      <c r="Q238" s="376">
        <v>0</v>
      </c>
      <c r="R238" s="376">
        <f>Q238*H238</f>
        <v>0</v>
      </c>
      <c r="S238" s="376">
        <v>0</v>
      </c>
      <c r="T238" s="377">
        <f>S238*H238</f>
        <v>0</v>
      </c>
      <c r="U238" s="251"/>
      <c r="V238" s="251"/>
      <c r="W238" s="251"/>
      <c r="X238" s="251"/>
      <c r="Y238" s="251"/>
      <c r="Z238" s="251"/>
      <c r="AA238" s="251"/>
      <c r="AB238" s="251"/>
      <c r="AC238" s="251"/>
      <c r="AD238" s="251"/>
      <c r="AE238" s="251"/>
      <c r="AR238" s="379" t="s">
        <v>149</v>
      </c>
      <c r="AT238" s="379" t="s">
        <v>144</v>
      </c>
      <c r="AU238" s="379" t="s">
        <v>88</v>
      </c>
      <c r="AY238" s="240" t="s">
        <v>141</v>
      </c>
      <c r="BE238" s="339">
        <f>IF(N238="základní",J238,0)</f>
        <v>0</v>
      </c>
      <c r="BF238" s="339">
        <f>IF(N238="snížená",J238,0)</f>
        <v>0</v>
      </c>
      <c r="BG238" s="339">
        <f>IF(N238="zákl. přenesená",J238,0)</f>
        <v>0</v>
      </c>
      <c r="BH238" s="339">
        <f>IF(N238="sníž. přenesená",J238,0)</f>
        <v>0</v>
      </c>
      <c r="BI238" s="339">
        <f>IF(N238="nulová",J238,0)</f>
        <v>0</v>
      </c>
      <c r="BJ238" s="240" t="s">
        <v>86</v>
      </c>
      <c r="BK238" s="339">
        <f>ROUND(I238*H238,2)</f>
        <v>0</v>
      </c>
      <c r="BL238" s="240" t="s">
        <v>149</v>
      </c>
      <c r="BM238" s="379" t="s">
        <v>691</v>
      </c>
    </row>
    <row r="239" spans="1:65" s="466" customFormat="1" ht="11.25">
      <c r="B239" s="467"/>
      <c r="D239" s="382" t="s">
        <v>156</v>
      </c>
      <c r="E239" s="468" t="s">
        <v>1</v>
      </c>
      <c r="F239" s="469" t="s">
        <v>458</v>
      </c>
      <c r="H239" s="468" t="s">
        <v>1</v>
      </c>
      <c r="I239" s="496"/>
      <c r="L239" s="467"/>
      <c r="M239" s="470"/>
      <c r="N239" s="471"/>
      <c r="O239" s="471"/>
      <c r="P239" s="471"/>
      <c r="Q239" s="471"/>
      <c r="R239" s="471"/>
      <c r="S239" s="471"/>
      <c r="T239" s="472"/>
      <c r="AT239" s="468" t="s">
        <v>156</v>
      </c>
      <c r="AU239" s="468" t="s">
        <v>88</v>
      </c>
      <c r="AV239" s="466" t="s">
        <v>86</v>
      </c>
      <c r="AW239" s="466" t="s">
        <v>34</v>
      </c>
      <c r="AX239" s="466" t="s">
        <v>79</v>
      </c>
      <c r="AY239" s="468" t="s">
        <v>141</v>
      </c>
    </row>
    <row r="240" spans="1:65" s="380" customFormat="1" ht="11.25">
      <c r="B240" s="381"/>
      <c r="D240" s="382" t="s">
        <v>156</v>
      </c>
      <c r="E240" s="383" t="s">
        <v>1</v>
      </c>
      <c r="F240" s="384" t="s">
        <v>692</v>
      </c>
      <c r="H240" s="385">
        <v>34.738</v>
      </c>
      <c r="I240" s="386"/>
      <c r="L240" s="381"/>
      <c r="M240" s="387"/>
      <c r="N240" s="388"/>
      <c r="O240" s="388"/>
      <c r="P240" s="388"/>
      <c r="Q240" s="388"/>
      <c r="R240" s="388"/>
      <c r="S240" s="388"/>
      <c r="T240" s="389"/>
      <c r="AT240" s="383" t="s">
        <v>156</v>
      </c>
      <c r="AU240" s="383" t="s">
        <v>88</v>
      </c>
      <c r="AV240" s="380" t="s">
        <v>88</v>
      </c>
      <c r="AW240" s="380" t="s">
        <v>34</v>
      </c>
      <c r="AX240" s="380" t="s">
        <v>86</v>
      </c>
      <c r="AY240" s="383" t="s">
        <v>141</v>
      </c>
    </row>
    <row r="241" spans="1:65" s="378" customFormat="1" ht="24.2" customHeight="1">
      <c r="A241" s="251"/>
      <c r="B241" s="252"/>
      <c r="C241" s="368" t="s">
        <v>466</v>
      </c>
      <c r="D241" s="368" t="s">
        <v>144</v>
      </c>
      <c r="E241" s="369" t="s">
        <v>461</v>
      </c>
      <c r="F241" s="370" t="s">
        <v>462</v>
      </c>
      <c r="G241" s="371" t="s">
        <v>204</v>
      </c>
      <c r="H241" s="372">
        <v>34.738</v>
      </c>
      <c r="I241" s="151"/>
      <c r="J241" s="373">
        <f>ROUND(I241*H241,2)</f>
        <v>0</v>
      </c>
      <c r="K241" s="370" t="s">
        <v>148</v>
      </c>
      <c r="L241" s="252"/>
      <c r="M241" s="374" t="s">
        <v>1</v>
      </c>
      <c r="N241" s="375" t="s">
        <v>44</v>
      </c>
      <c r="O241" s="376">
        <v>3.1E-2</v>
      </c>
      <c r="P241" s="376">
        <f>O241*H241</f>
        <v>1.076878</v>
      </c>
      <c r="Q241" s="376">
        <v>0</v>
      </c>
      <c r="R241" s="376">
        <f>Q241*H241</f>
        <v>0</v>
      </c>
      <c r="S241" s="376">
        <v>0</v>
      </c>
      <c r="T241" s="377">
        <f>S241*H241</f>
        <v>0</v>
      </c>
      <c r="U241" s="251"/>
      <c r="V241" s="251"/>
      <c r="W241" s="251"/>
      <c r="X241" s="251"/>
      <c r="Y241" s="251"/>
      <c r="Z241" s="251"/>
      <c r="AA241" s="251"/>
      <c r="AB241" s="251"/>
      <c r="AC241" s="251"/>
      <c r="AD241" s="251"/>
      <c r="AE241" s="251"/>
      <c r="AR241" s="379" t="s">
        <v>149</v>
      </c>
      <c r="AT241" s="379" t="s">
        <v>144</v>
      </c>
      <c r="AU241" s="379" t="s">
        <v>88</v>
      </c>
      <c r="AY241" s="240" t="s">
        <v>141</v>
      </c>
      <c r="BE241" s="339">
        <f>IF(N241="základní",J241,0)</f>
        <v>0</v>
      </c>
      <c r="BF241" s="339">
        <f>IF(N241="snížená",J241,0)</f>
        <v>0</v>
      </c>
      <c r="BG241" s="339">
        <f>IF(N241="zákl. přenesená",J241,0)</f>
        <v>0</v>
      </c>
      <c r="BH241" s="339">
        <f>IF(N241="sníž. přenesená",J241,0)</f>
        <v>0</v>
      </c>
      <c r="BI241" s="339">
        <f>IF(N241="nulová",J241,0)</f>
        <v>0</v>
      </c>
      <c r="BJ241" s="240" t="s">
        <v>86</v>
      </c>
      <c r="BK241" s="339">
        <f>ROUND(I241*H241,2)</f>
        <v>0</v>
      </c>
      <c r="BL241" s="240" t="s">
        <v>149</v>
      </c>
      <c r="BM241" s="379" t="s">
        <v>693</v>
      </c>
    </row>
    <row r="242" spans="1:65" s="466" customFormat="1" ht="11.25">
      <c r="B242" s="467"/>
      <c r="D242" s="382" t="s">
        <v>156</v>
      </c>
      <c r="E242" s="468" t="s">
        <v>1</v>
      </c>
      <c r="F242" s="469" t="s">
        <v>464</v>
      </c>
      <c r="H242" s="468" t="s">
        <v>1</v>
      </c>
      <c r="I242" s="496"/>
      <c r="L242" s="467"/>
      <c r="M242" s="470"/>
      <c r="N242" s="471"/>
      <c r="O242" s="471"/>
      <c r="P242" s="471"/>
      <c r="Q242" s="471"/>
      <c r="R242" s="471"/>
      <c r="S242" s="471"/>
      <c r="T242" s="472"/>
      <c r="AT242" s="468" t="s">
        <v>156</v>
      </c>
      <c r="AU242" s="468" t="s">
        <v>88</v>
      </c>
      <c r="AV242" s="466" t="s">
        <v>86</v>
      </c>
      <c r="AW242" s="466" t="s">
        <v>34</v>
      </c>
      <c r="AX242" s="466" t="s">
        <v>79</v>
      </c>
      <c r="AY242" s="468" t="s">
        <v>141</v>
      </c>
    </row>
    <row r="243" spans="1:65" s="466" customFormat="1" ht="11.25">
      <c r="B243" s="467"/>
      <c r="D243" s="382" t="s">
        <v>156</v>
      </c>
      <c r="E243" s="468" t="s">
        <v>1</v>
      </c>
      <c r="F243" s="469" t="s">
        <v>465</v>
      </c>
      <c r="H243" s="468" t="s">
        <v>1</v>
      </c>
      <c r="I243" s="496"/>
      <c r="L243" s="467"/>
      <c r="M243" s="470"/>
      <c r="N243" s="471"/>
      <c r="O243" s="471"/>
      <c r="P243" s="471"/>
      <c r="Q243" s="471"/>
      <c r="R243" s="471"/>
      <c r="S243" s="471"/>
      <c r="T243" s="472"/>
      <c r="AT243" s="468" t="s">
        <v>156</v>
      </c>
      <c r="AU243" s="468" t="s">
        <v>88</v>
      </c>
      <c r="AV243" s="466" t="s">
        <v>86</v>
      </c>
      <c r="AW243" s="466" t="s">
        <v>34</v>
      </c>
      <c r="AX243" s="466" t="s">
        <v>79</v>
      </c>
      <c r="AY243" s="468" t="s">
        <v>141</v>
      </c>
    </row>
    <row r="244" spans="1:65" s="380" customFormat="1" ht="11.25">
      <c r="B244" s="381"/>
      <c r="D244" s="382" t="s">
        <v>156</v>
      </c>
      <c r="E244" s="383" t="s">
        <v>1</v>
      </c>
      <c r="F244" s="384" t="s">
        <v>692</v>
      </c>
      <c r="H244" s="385">
        <v>34.738</v>
      </c>
      <c r="I244" s="386"/>
      <c r="L244" s="381"/>
      <c r="M244" s="387"/>
      <c r="N244" s="388"/>
      <c r="O244" s="388"/>
      <c r="P244" s="388"/>
      <c r="Q244" s="388"/>
      <c r="R244" s="388"/>
      <c r="S244" s="388"/>
      <c r="T244" s="389"/>
      <c r="AT244" s="383" t="s">
        <v>156</v>
      </c>
      <c r="AU244" s="383" t="s">
        <v>88</v>
      </c>
      <c r="AV244" s="380" t="s">
        <v>88</v>
      </c>
      <c r="AW244" s="380" t="s">
        <v>34</v>
      </c>
      <c r="AX244" s="380" t="s">
        <v>86</v>
      </c>
      <c r="AY244" s="383" t="s">
        <v>141</v>
      </c>
    </row>
    <row r="245" spans="1:65" s="378" customFormat="1" ht="24.2" customHeight="1">
      <c r="A245" s="251"/>
      <c r="B245" s="252"/>
      <c r="C245" s="368" t="s">
        <v>472</v>
      </c>
      <c r="D245" s="368" t="s">
        <v>144</v>
      </c>
      <c r="E245" s="369" t="s">
        <v>467</v>
      </c>
      <c r="F245" s="370" t="s">
        <v>468</v>
      </c>
      <c r="G245" s="371" t="s">
        <v>204</v>
      </c>
      <c r="H245" s="372">
        <v>34.738</v>
      </c>
      <c r="I245" s="151"/>
      <c r="J245" s="373">
        <f>ROUND(I245*H245,2)</f>
        <v>0</v>
      </c>
      <c r="K245" s="370" t="s">
        <v>148</v>
      </c>
      <c r="L245" s="252"/>
      <c r="M245" s="374" t="s">
        <v>1</v>
      </c>
      <c r="N245" s="375" t="s">
        <v>44</v>
      </c>
      <c r="O245" s="376">
        <v>2.4E-2</v>
      </c>
      <c r="P245" s="376">
        <f>O245*H245</f>
        <v>0.83371200000000001</v>
      </c>
      <c r="Q245" s="376">
        <v>0</v>
      </c>
      <c r="R245" s="376">
        <f>Q245*H245</f>
        <v>0</v>
      </c>
      <c r="S245" s="376">
        <v>0</v>
      </c>
      <c r="T245" s="377">
        <f>S245*H245</f>
        <v>0</v>
      </c>
      <c r="U245" s="251"/>
      <c r="V245" s="251"/>
      <c r="W245" s="251"/>
      <c r="X245" s="251"/>
      <c r="Y245" s="251"/>
      <c r="Z245" s="251"/>
      <c r="AA245" s="251"/>
      <c r="AB245" s="251"/>
      <c r="AC245" s="251"/>
      <c r="AD245" s="251"/>
      <c r="AE245" s="251"/>
      <c r="AR245" s="379" t="s">
        <v>149</v>
      </c>
      <c r="AT245" s="379" t="s">
        <v>144</v>
      </c>
      <c r="AU245" s="379" t="s">
        <v>88</v>
      </c>
      <c r="AY245" s="240" t="s">
        <v>141</v>
      </c>
      <c r="BE245" s="339">
        <f>IF(N245="základní",J245,0)</f>
        <v>0</v>
      </c>
      <c r="BF245" s="339">
        <f>IF(N245="snížená",J245,0)</f>
        <v>0</v>
      </c>
      <c r="BG245" s="339">
        <f>IF(N245="zákl. přenesená",J245,0)</f>
        <v>0</v>
      </c>
      <c r="BH245" s="339">
        <f>IF(N245="sníž. přenesená",J245,0)</f>
        <v>0</v>
      </c>
      <c r="BI245" s="339">
        <f>IF(N245="nulová",J245,0)</f>
        <v>0</v>
      </c>
      <c r="BJ245" s="240" t="s">
        <v>86</v>
      </c>
      <c r="BK245" s="339">
        <f>ROUND(I245*H245,2)</f>
        <v>0</v>
      </c>
      <c r="BL245" s="240" t="s">
        <v>149</v>
      </c>
      <c r="BM245" s="379" t="s">
        <v>694</v>
      </c>
    </row>
    <row r="246" spans="1:65" s="466" customFormat="1" ht="11.25">
      <c r="B246" s="467"/>
      <c r="D246" s="382" t="s">
        <v>156</v>
      </c>
      <c r="E246" s="468" t="s">
        <v>1</v>
      </c>
      <c r="F246" s="469" t="s">
        <v>458</v>
      </c>
      <c r="H246" s="468" t="s">
        <v>1</v>
      </c>
      <c r="I246" s="496"/>
      <c r="L246" s="467"/>
      <c r="M246" s="470"/>
      <c r="N246" s="471"/>
      <c r="O246" s="471"/>
      <c r="P246" s="471"/>
      <c r="Q246" s="471"/>
      <c r="R246" s="471"/>
      <c r="S246" s="471"/>
      <c r="T246" s="472"/>
      <c r="AT246" s="468" t="s">
        <v>156</v>
      </c>
      <c r="AU246" s="468" t="s">
        <v>88</v>
      </c>
      <c r="AV246" s="466" t="s">
        <v>86</v>
      </c>
      <c r="AW246" s="466" t="s">
        <v>34</v>
      </c>
      <c r="AX246" s="466" t="s">
        <v>79</v>
      </c>
      <c r="AY246" s="468" t="s">
        <v>141</v>
      </c>
    </row>
    <row r="247" spans="1:65" s="466" customFormat="1" ht="22.5">
      <c r="B247" s="467"/>
      <c r="D247" s="382" t="s">
        <v>156</v>
      </c>
      <c r="E247" s="468" t="s">
        <v>1</v>
      </c>
      <c r="F247" s="469" t="s">
        <v>470</v>
      </c>
      <c r="H247" s="468" t="s">
        <v>1</v>
      </c>
      <c r="I247" s="496"/>
      <c r="L247" s="467"/>
      <c r="M247" s="470"/>
      <c r="N247" s="471"/>
      <c r="O247" s="471"/>
      <c r="P247" s="471"/>
      <c r="Q247" s="471"/>
      <c r="R247" s="471"/>
      <c r="S247" s="471"/>
      <c r="T247" s="472"/>
      <c r="AT247" s="468" t="s">
        <v>156</v>
      </c>
      <c r="AU247" s="468" t="s">
        <v>88</v>
      </c>
      <c r="AV247" s="466" t="s">
        <v>86</v>
      </c>
      <c r="AW247" s="466" t="s">
        <v>34</v>
      </c>
      <c r="AX247" s="466" t="s">
        <v>79</v>
      </c>
      <c r="AY247" s="468" t="s">
        <v>141</v>
      </c>
    </row>
    <row r="248" spans="1:65" s="380" customFormat="1" ht="11.25">
      <c r="B248" s="381"/>
      <c r="D248" s="382" t="s">
        <v>156</v>
      </c>
      <c r="E248" s="383" t="s">
        <v>1</v>
      </c>
      <c r="F248" s="384" t="s">
        <v>692</v>
      </c>
      <c r="H248" s="385">
        <v>34.738</v>
      </c>
      <c r="I248" s="386"/>
      <c r="L248" s="381"/>
      <c r="M248" s="387"/>
      <c r="N248" s="388"/>
      <c r="O248" s="388"/>
      <c r="P248" s="388"/>
      <c r="Q248" s="388"/>
      <c r="R248" s="388"/>
      <c r="S248" s="388"/>
      <c r="T248" s="389"/>
      <c r="AT248" s="383" t="s">
        <v>156</v>
      </c>
      <c r="AU248" s="383" t="s">
        <v>88</v>
      </c>
      <c r="AV248" s="380" t="s">
        <v>88</v>
      </c>
      <c r="AW248" s="380" t="s">
        <v>34</v>
      </c>
      <c r="AX248" s="380" t="s">
        <v>86</v>
      </c>
      <c r="AY248" s="383" t="s">
        <v>141</v>
      </c>
    </row>
    <row r="249" spans="1:65" s="449" customFormat="1" ht="22.9" customHeight="1">
      <c r="B249" s="450"/>
      <c r="D249" s="451" t="s">
        <v>78</v>
      </c>
      <c r="E249" s="460" t="s">
        <v>161</v>
      </c>
      <c r="F249" s="460" t="s">
        <v>163</v>
      </c>
      <c r="I249" s="498"/>
      <c r="J249" s="461">
        <f>BK249</f>
        <v>0</v>
      </c>
      <c r="L249" s="450"/>
      <c r="M249" s="454"/>
      <c r="N249" s="455"/>
      <c r="O249" s="455"/>
      <c r="P249" s="456">
        <f>SUM(P250:P292)</f>
        <v>39.033599999999993</v>
      </c>
      <c r="Q249" s="455"/>
      <c r="R249" s="456">
        <f>SUM(R250:R292)</f>
        <v>9.1150321999999999</v>
      </c>
      <c r="S249" s="455"/>
      <c r="T249" s="457">
        <f>SUM(T250:T292)</f>
        <v>0.1</v>
      </c>
      <c r="AR249" s="451" t="s">
        <v>86</v>
      </c>
      <c r="AT249" s="458" t="s">
        <v>78</v>
      </c>
      <c r="AU249" s="458" t="s">
        <v>86</v>
      </c>
      <c r="AY249" s="451" t="s">
        <v>141</v>
      </c>
      <c r="BK249" s="459">
        <f>SUM(BK250:BK292)</f>
        <v>0</v>
      </c>
    </row>
    <row r="250" spans="1:65" s="378" customFormat="1" ht="37.9" customHeight="1">
      <c r="A250" s="251"/>
      <c r="B250" s="252"/>
      <c r="C250" s="368" t="s">
        <v>211</v>
      </c>
      <c r="D250" s="368" t="s">
        <v>144</v>
      </c>
      <c r="E250" s="369" t="s">
        <v>695</v>
      </c>
      <c r="F250" s="370" t="s">
        <v>696</v>
      </c>
      <c r="G250" s="371" t="s">
        <v>154</v>
      </c>
      <c r="H250" s="372">
        <v>1</v>
      </c>
      <c r="I250" s="151"/>
      <c r="J250" s="373">
        <f>ROUND(I250*H250,2)</f>
        <v>0</v>
      </c>
      <c r="K250" s="370" t="s">
        <v>1</v>
      </c>
      <c r="L250" s="252"/>
      <c r="M250" s="374" t="s">
        <v>1</v>
      </c>
      <c r="N250" s="375" t="s">
        <v>44</v>
      </c>
      <c r="O250" s="376">
        <v>0.49</v>
      </c>
      <c r="P250" s="376">
        <f>O250*H250</f>
        <v>0.49</v>
      </c>
      <c r="Q250" s="376">
        <v>0</v>
      </c>
      <c r="R250" s="376">
        <f>Q250*H250</f>
        <v>0</v>
      </c>
      <c r="S250" s="376">
        <v>0</v>
      </c>
      <c r="T250" s="377">
        <f>S250*H250</f>
        <v>0</v>
      </c>
      <c r="U250" s="251"/>
      <c r="V250" s="251"/>
      <c r="W250" s="251"/>
      <c r="X250" s="251"/>
      <c r="Y250" s="251"/>
      <c r="Z250" s="251"/>
      <c r="AA250" s="251"/>
      <c r="AB250" s="251"/>
      <c r="AC250" s="251"/>
      <c r="AD250" s="251"/>
      <c r="AE250" s="251"/>
      <c r="AR250" s="379" t="s">
        <v>149</v>
      </c>
      <c r="AT250" s="379" t="s">
        <v>144</v>
      </c>
      <c r="AU250" s="379" t="s">
        <v>88</v>
      </c>
      <c r="AY250" s="240" t="s">
        <v>141</v>
      </c>
      <c r="BE250" s="339">
        <f>IF(N250="základní",J250,0)</f>
        <v>0</v>
      </c>
      <c r="BF250" s="339">
        <f>IF(N250="snížená",J250,0)</f>
        <v>0</v>
      </c>
      <c r="BG250" s="339">
        <f>IF(N250="zákl. přenesená",J250,0)</f>
        <v>0</v>
      </c>
      <c r="BH250" s="339">
        <f>IF(N250="sníž. přenesená",J250,0)</f>
        <v>0</v>
      </c>
      <c r="BI250" s="339">
        <f>IF(N250="nulová",J250,0)</f>
        <v>0</v>
      </c>
      <c r="BJ250" s="240" t="s">
        <v>86</v>
      </c>
      <c r="BK250" s="339">
        <f>ROUND(I250*H250,2)</f>
        <v>0</v>
      </c>
      <c r="BL250" s="240" t="s">
        <v>149</v>
      </c>
      <c r="BM250" s="379" t="s">
        <v>697</v>
      </c>
    </row>
    <row r="251" spans="1:65" s="380" customFormat="1" ht="11.25">
      <c r="B251" s="381"/>
      <c r="D251" s="382" t="s">
        <v>156</v>
      </c>
      <c r="E251" s="383" t="s">
        <v>1</v>
      </c>
      <c r="F251" s="384" t="s">
        <v>86</v>
      </c>
      <c r="H251" s="385">
        <v>1</v>
      </c>
      <c r="I251" s="386"/>
      <c r="L251" s="381"/>
      <c r="M251" s="387"/>
      <c r="N251" s="388"/>
      <c r="O251" s="388"/>
      <c r="P251" s="388"/>
      <c r="Q251" s="388"/>
      <c r="R251" s="388"/>
      <c r="S251" s="388"/>
      <c r="T251" s="389"/>
      <c r="AT251" s="383" t="s">
        <v>156</v>
      </c>
      <c r="AU251" s="383" t="s">
        <v>88</v>
      </c>
      <c r="AV251" s="380" t="s">
        <v>88</v>
      </c>
      <c r="AW251" s="380" t="s">
        <v>34</v>
      </c>
      <c r="AX251" s="380" t="s">
        <v>86</v>
      </c>
      <c r="AY251" s="383" t="s">
        <v>141</v>
      </c>
    </row>
    <row r="252" spans="1:65" s="378" customFormat="1" ht="37.9" customHeight="1">
      <c r="A252" s="251"/>
      <c r="B252" s="252"/>
      <c r="C252" s="368" t="s">
        <v>480</v>
      </c>
      <c r="D252" s="368" t="s">
        <v>144</v>
      </c>
      <c r="E252" s="369" t="s">
        <v>698</v>
      </c>
      <c r="F252" s="370" t="s">
        <v>699</v>
      </c>
      <c r="G252" s="371" t="s">
        <v>147</v>
      </c>
      <c r="H252" s="372">
        <v>31.58</v>
      </c>
      <c r="I252" s="151"/>
      <c r="J252" s="373">
        <f>ROUND(I252*H252,2)</f>
        <v>0</v>
      </c>
      <c r="K252" s="370" t="s">
        <v>148</v>
      </c>
      <c r="L252" s="252"/>
      <c r="M252" s="374" t="s">
        <v>1</v>
      </c>
      <c r="N252" s="375" t="s">
        <v>44</v>
      </c>
      <c r="O252" s="376">
        <v>0.42</v>
      </c>
      <c r="P252" s="376">
        <f>O252*H252</f>
        <v>13.263599999999999</v>
      </c>
      <c r="Q252" s="376">
        <v>5.0000000000000002E-5</v>
      </c>
      <c r="R252" s="376">
        <f>Q252*H252</f>
        <v>1.5789999999999999E-3</v>
      </c>
      <c r="S252" s="376">
        <v>0</v>
      </c>
      <c r="T252" s="377">
        <f>S252*H252</f>
        <v>0</v>
      </c>
      <c r="U252" s="251"/>
      <c r="V252" s="251"/>
      <c r="W252" s="251"/>
      <c r="X252" s="251"/>
      <c r="Y252" s="251"/>
      <c r="Z252" s="251"/>
      <c r="AA252" s="251"/>
      <c r="AB252" s="251"/>
      <c r="AC252" s="251"/>
      <c r="AD252" s="251"/>
      <c r="AE252" s="251"/>
      <c r="AR252" s="379" t="s">
        <v>149</v>
      </c>
      <c r="AT252" s="379" t="s">
        <v>144</v>
      </c>
      <c r="AU252" s="379" t="s">
        <v>88</v>
      </c>
      <c r="AY252" s="240" t="s">
        <v>141</v>
      </c>
      <c r="BE252" s="339">
        <f>IF(N252="základní",J252,0)</f>
        <v>0</v>
      </c>
      <c r="BF252" s="339">
        <f>IF(N252="snížená",J252,0)</f>
        <v>0</v>
      </c>
      <c r="BG252" s="339">
        <f>IF(N252="zákl. přenesená",J252,0)</f>
        <v>0</v>
      </c>
      <c r="BH252" s="339">
        <f>IF(N252="sníž. přenesená",J252,0)</f>
        <v>0</v>
      </c>
      <c r="BI252" s="339">
        <f>IF(N252="nulová",J252,0)</f>
        <v>0</v>
      </c>
      <c r="BJ252" s="240" t="s">
        <v>86</v>
      </c>
      <c r="BK252" s="339">
        <f>ROUND(I252*H252,2)</f>
        <v>0</v>
      </c>
      <c r="BL252" s="240" t="s">
        <v>149</v>
      </c>
      <c r="BM252" s="379" t="s">
        <v>700</v>
      </c>
    </row>
    <row r="253" spans="1:65" s="378" customFormat="1" ht="24.2" customHeight="1">
      <c r="A253" s="251"/>
      <c r="B253" s="252"/>
      <c r="C253" s="481" t="s">
        <v>484</v>
      </c>
      <c r="D253" s="481" t="s">
        <v>158</v>
      </c>
      <c r="E253" s="482" t="s">
        <v>701</v>
      </c>
      <c r="F253" s="483" t="s">
        <v>702</v>
      </c>
      <c r="G253" s="484" t="s">
        <v>147</v>
      </c>
      <c r="H253" s="485">
        <v>31.58</v>
      </c>
      <c r="I253" s="177"/>
      <c r="J253" s="486">
        <f>ROUND(I253*H253,2)</f>
        <v>0</v>
      </c>
      <c r="K253" s="483" t="s">
        <v>148</v>
      </c>
      <c r="L253" s="487"/>
      <c r="M253" s="488" t="s">
        <v>1</v>
      </c>
      <c r="N253" s="489" t="s">
        <v>44</v>
      </c>
      <c r="O253" s="376">
        <v>0</v>
      </c>
      <c r="P253" s="376">
        <f>O253*H253</f>
        <v>0</v>
      </c>
      <c r="Q253" s="376">
        <v>5.2999999999999999E-2</v>
      </c>
      <c r="R253" s="376">
        <f>Q253*H253</f>
        <v>1.6737399999999998</v>
      </c>
      <c r="S253" s="376">
        <v>0</v>
      </c>
      <c r="T253" s="377">
        <f>S253*H253</f>
        <v>0</v>
      </c>
      <c r="U253" s="251"/>
      <c r="V253" s="251"/>
      <c r="W253" s="251"/>
      <c r="X253" s="251"/>
      <c r="Y253" s="251"/>
      <c r="Z253" s="251"/>
      <c r="AA253" s="251"/>
      <c r="AB253" s="251"/>
      <c r="AC253" s="251"/>
      <c r="AD253" s="251"/>
      <c r="AE253" s="251"/>
      <c r="AR253" s="379" t="s">
        <v>161</v>
      </c>
      <c r="AT253" s="379" t="s">
        <v>158</v>
      </c>
      <c r="AU253" s="379" t="s">
        <v>88</v>
      </c>
      <c r="AY253" s="240" t="s">
        <v>141</v>
      </c>
      <c r="BE253" s="339">
        <f>IF(N253="základní",J253,0)</f>
        <v>0</v>
      </c>
      <c r="BF253" s="339">
        <f>IF(N253="snížená",J253,0)</f>
        <v>0</v>
      </c>
      <c r="BG253" s="339">
        <f>IF(N253="zákl. přenesená",J253,0)</f>
        <v>0</v>
      </c>
      <c r="BH253" s="339">
        <f>IF(N253="sníž. přenesená",J253,0)</f>
        <v>0</v>
      </c>
      <c r="BI253" s="339">
        <f>IF(N253="nulová",J253,0)</f>
        <v>0</v>
      </c>
      <c r="BJ253" s="240" t="s">
        <v>86</v>
      </c>
      <c r="BK253" s="339">
        <f>ROUND(I253*H253,2)</f>
        <v>0</v>
      </c>
      <c r="BL253" s="240" t="s">
        <v>149</v>
      </c>
      <c r="BM253" s="379" t="s">
        <v>703</v>
      </c>
    </row>
    <row r="254" spans="1:65" s="378" customFormat="1" ht="37.9" customHeight="1">
      <c r="A254" s="251"/>
      <c r="B254" s="252"/>
      <c r="C254" s="368" t="s">
        <v>489</v>
      </c>
      <c r="D254" s="368" t="s">
        <v>144</v>
      </c>
      <c r="E254" s="369" t="s">
        <v>476</v>
      </c>
      <c r="F254" s="370" t="s">
        <v>477</v>
      </c>
      <c r="G254" s="371" t="s">
        <v>147</v>
      </c>
      <c r="H254" s="372">
        <v>4.5</v>
      </c>
      <c r="I254" s="151"/>
      <c r="J254" s="373">
        <f>ROUND(I254*H254,2)</f>
        <v>0</v>
      </c>
      <c r="K254" s="370" t="s">
        <v>148</v>
      </c>
      <c r="L254" s="252"/>
      <c r="M254" s="374" t="s">
        <v>1</v>
      </c>
      <c r="N254" s="375" t="s">
        <v>44</v>
      </c>
      <c r="O254" s="376">
        <v>0.28299999999999997</v>
      </c>
      <c r="P254" s="376">
        <f>O254*H254</f>
        <v>1.2734999999999999</v>
      </c>
      <c r="Q254" s="376">
        <v>3.0000000000000001E-5</v>
      </c>
      <c r="R254" s="376">
        <f>Q254*H254</f>
        <v>1.35E-4</v>
      </c>
      <c r="S254" s="376">
        <v>0</v>
      </c>
      <c r="T254" s="377">
        <f>S254*H254</f>
        <v>0</v>
      </c>
      <c r="U254" s="251"/>
      <c r="V254" s="251"/>
      <c r="W254" s="251"/>
      <c r="X254" s="251"/>
      <c r="Y254" s="251"/>
      <c r="Z254" s="251"/>
      <c r="AA254" s="251"/>
      <c r="AB254" s="251"/>
      <c r="AC254" s="251"/>
      <c r="AD254" s="251"/>
      <c r="AE254" s="251"/>
      <c r="AR254" s="379" t="s">
        <v>149</v>
      </c>
      <c r="AT254" s="379" t="s">
        <v>144</v>
      </c>
      <c r="AU254" s="379" t="s">
        <v>88</v>
      </c>
      <c r="AY254" s="240" t="s">
        <v>141</v>
      </c>
      <c r="BE254" s="339">
        <f>IF(N254="základní",J254,0)</f>
        <v>0</v>
      </c>
      <c r="BF254" s="339">
        <f>IF(N254="snížená",J254,0)</f>
        <v>0</v>
      </c>
      <c r="BG254" s="339">
        <f>IF(N254="zákl. přenesená",J254,0)</f>
        <v>0</v>
      </c>
      <c r="BH254" s="339">
        <f>IF(N254="sníž. přenesená",J254,0)</f>
        <v>0</v>
      </c>
      <c r="BI254" s="339">
        <f>IF(N254="nulová",J254,0)</f>
        <v>0</v>
      </c>
      <c r="BJ254" s="240" t="s">
        <v>86</v>
      </c>
      <c r="BK254" s="339">
        <f>ROUND(I254*H254,2)</f>
        <v>0</v>
      </c>
      <c r="BL254" s="240" t="s">
        <v>149</v>
      </c>
      <c r="BM254" s="379" t="s">
        <v>704</v>
      </c>
    </row>
    <row r="255" spans="1:65" s="380" customFormat="1" ht="11.25">
      <c r="B255" s="381"/>
      <c r="D255" s="382" t="s">
        <v>156</v>
      </c>
      <c r="E255" s="383" t="s">
        <v>1</v>
      </c>
      <c r="F255" s="384" t="s">
        <v>479</v>
      </c>
      <c r="H255" s="385">
        <v>4.5</v>
      </c>
      <c r="I255" s="386"/>
      <c r="L255" s="381"/>
      <c r="M255" s="387"/>
      <c r="N255" s="388"/>
      <c r="O255" s="388"/>
      <c r="P255" s="388"/>
      <c r="Q255" s="388"/>
      <c r="R255" s="388"/>
      <c r="S255" s="388"/>
      <c r="T255" s="389"/>
      <c r="AT255" s="383" t="s">
        <v>156</v>
      </c>
      <c r="AU255" s="383" t="s">
        <v>88</v>
      </c>
      <c r="AV255" s="380" t="s">
        <v>88</v>
      </c>
      <c r="AW255" s="380" t="s">
        <v>34</v>
      </c>
      <c r="AX255" s="380" t="s">
        <v>86</v>
      </c>
      <c r="AY255" s="383" t="s">
        <v>141</v>
      </c>
    </row>
    <row r="256" spans="1:65" s="378" customFormat="1" ht="24.2" customHeight="1">
      <c r="A256" s="251"/>
      <c r="B256" s="252"/>
      <c r="C256" s="481" t="s">
        <v>494</v>
      </c>
      <c r="D256" s="481" t="s">
        <v>158</v>
      </c>
      <c r="E256" s="482" t="s">
        <v>481</v>
      </c>
      <c r="F256" s="483" t="s">
        <v>482</v>
      </c>
      <c r="G256" s="484" t="s">
        <v>147</v>
      </c>
      <c r="H256" s="485">
        <v>4.5</v>
      </c>
      <c r="I256" s="177"/>
      <c r="J256" s="486">
        <f>ROUND(I256*H256,2)</f>
        <v>0</v>
      </c>
      <c r="K256" s="483" t="s">
        <v>148</v>
      </c>
      <c r="L256" s="487"/>
      <c r="M256" s="488" t="s">
        <v>1</v>
      </c>
      <c r="N256" s="489" t="s">
        <v>44</v>
      </c>
      <c r="O256" s="376">
        <v>0</v>
      </c>
      <c r="P256" s="376">
        <f>O256*H256</f>
        <v>0</v>
      </c>
      <c r="Q256" s="376">
        <v>2.4E-2</v>
      </c>
      <c r="R256" s="376">
        <f>Q256*H256</f>
        <v>0.108</v>
      </c>
      <c r="S256" s="376">
        <v>0</v>
      </c>
      <c r="T256" s="377">
        <f>S256*H256</f>
        <v>0</v>
      </c>
      <c r="U256" s="251"/>
      <c r="V256" s="251"/>
      <c r="W256" s="251"/>
      <c r="X256" s="251"/>
      <c r="Y256" s="251"/>
      <c r="Z256" s="251"/>
      <c r="AA256" s="251"/>
      <c r="AB256" s="251"/>
      <c r="AC256" s="251"/>
      <c r="AD256" s="251"/>
      <c r="AE256" s="251"/>
      <c r="AR256" s="379" t="s">
        <v>161</v>
      </c>
      <c r="AT256" s="379" t="s">
        <v>158</v>
      </c>
      <c r="AU256" s="379" t="s">
        <v>88</v>
      </c>
      <c r="AY256" s="240" t="s">
        <v>141</v>
      </c>
      <c r="BE256" s="339">
        <f>IF(N256="základní",J256,0)</f>
        <v>0</v>
      </c>
      <c r="BF256" s="339">
        <f>IF(N256="snížená",J256,0)</f>
        <v>0</v>
      </c>
      <c r="BG256" s="339">
        <f>IF(N256="zákl. přenesená",J256,0)</f>
        <v>0</v>
      </c>
      <c r="BH256" s="339">
        <f>IF(N256="sníž. přenesená",J256,0)</f>
        <v>0</v>
      </c>
      <c r="BI256" s="339">
        <f>IF(N256="nulová",J256,0)</f>
        <v>0</v>
      </c>
      <c r="BJ256" s="240" t="s">
        <v>86</v>
      </c>
      <c r="BK256" s="339">
        <f>ROUND(I256*H256,2)</f>
        <v>0</v>
      </c>
      <c r="BL256" s="240" t="s">
        <v>149</v>
      </c>
      <c r="BM256" s="379" t="s">
        <v>705</v>
      </c>
    </row>
    <row r="257" spans="1:65" s="378" customFormat="1" ht="62.65" customHeight="1">
      <c r="A257" s="251"/>
      <c r="B257" s="252"/>
      <c r="C257" s="368" t="s">
        <v>500</v>
      </c>
      <c r="D257" s="368" t="s">
        <v>144</v>
      </c>
      <c r="E257" s="369" t="s">
        <v>485</v>
      </c>
      <c r="F257" s="370" t="s">
        <v>486</v>
      </c>
      <c r="G257" s="371" t="s">
        <v>154</v>
      </c>
      <c r="H257" s="372">
        <v>3</v>
      </c>
      <c r="I257" s="151"/>
      <c r="J257" s="373">
        <f>ROUND(I257*H257,2)</f>
        <v>0</v>
      </c>
      <c r="K257" s="370" t="s">
        <v>1</v>
      </c>
      <c r="L257" s="252"/>
      <c r="M257" s="374" t="s">
        <v>1</v>
      </c>
      <c r="N257" s="375" t="s">
        <v>44</v>
      </c>
      <c r="O257" s="376">
        <v>3.6999999999999998E-2</v>
      </c>
      <c r="P257" s="376">
        <f>O257*H257</f>
        <v>0.11099999999999999</v>
      </c>
      <c r="Q257" s="376">
        <v>8.4999999999999995E-4</v>
      </c>
      <c r="R257" s="376">
        <f>Q257*H257</f>
        <v>2.5499999999999997E-3</v>
      </c>
      <c r="S257" s="376">
        <v>0</v>
      </c>
      <c r="T257" s="377">
        <f>S257*H257</f>
        <v>0</v>
      </c>
      <c r="U257" s="251"/>
      <c r="V257" s="251"/>
      <c r="W257" s="251"/>
      <c r="X257" s="251"/>
      <c r="Y257" s="251"/>
      <c r="Z257" s="251"/>
      <c r="AA257" s="251"/>
      <c r="AB257" s="251"/>
      <c r="AC257" s="251"/>
      <c r="AD257" s="251"/>
      <c r="AE257" s="251"/>
      <c r="AR257" s="379" t="s">
        <v>149</v>
      </c>
      <c r="AT257" s="379" t="s">
        <v>144</v>
      </c>
      <c r="AU257" s="379" t="s">
        <v>88</v>
      </c>
      <c r="AY257" s="240" t="s">
        <v>141</v>
      </c>
      <c r="BE257" s="339">
        <f>IF(N257="základní",J257,0)</f>
        <v>0</v>
      </c>
      <c r="BF257" s="339">
        <f>IF(N257="snížená",J257,0)</f>
        <v>0</v>
      </c>
      <c r="BG257" s="339">
        <f>IF(N257="zákl. přenesená",J257,0)</f>
        <v>0</v>
      </c>
      <c r="BH257" s="339">
        <f>IF(N257="sníž. přenesená",J257,0)</f>
        <v>0</v>
      </c>
      <c r="BI257" s="339">
        <f>IF(N257="nulová",J257,0)</f>
        <v>0</v>
      </c>
      <c r="BJ257" s="240" t="s">
        <v>86</v>
      </c>
      <c r="BK257" s="339">
        <f>ROUND(I257*H257,2)</f>
        <v>0</v>
      </c>
      <c r="BL257" s="240" t="s">
        <v>149</v>
      </c>
      <c r="BM257" s="379" t="s">
        <v>706</v>
      </c>
    </row>
    <row r="258" spans="1:65" s="466" customFormat="1" ht="11.25">
      <c r="B258" s="467"/>
      <c r="D258" s="382" t="s">
        <v>156</v>
      </c>
      <c r="E258" s="468" t="s">
        <v>1</v>
      </c>
      <c r="F258" s="469" t="s">
        <v>488</v>
      </c>
      <c r="H258" s="468" t="s">
        <v>1</v>
      </c>
      <c r="I258" s="496"/>
      <c r="L258" s="467"/>
      <c r="M258" s="470"/>
      <c r="N258" s="471"/>
      <c r="O258" s="471"/>
      <c r="P258" s="471"/>
      <c r="Q258" s="471"/>
      <c r="R258" s="471"/>
      <c r="S258" s="471"/>
      <c r="T258" s="472"/>
      <c r="AT258" s="468" t="s">
        <v>156</v>
      </c>
      <c r="AU258" s="468" t="s">
        <v>88</v>
      </c>
      <c r="AV258" s="466" t="s">
        <v>86</v>
      </c>
      <c r="AW258" s="466" t="s">
        <v>34</v>
      </c>
      <c r="AX258" s="466" t="s">
        <v>79</v>
      </c>
      <c r="AY258" s="468" t="s">
        <v>141</v>
      </c>
    </row>
    <row r="259" spans="1:65" s="380" customFormat="1" ht="11.25">
      <c r="B259" s="381"/>
      <c r="D259" s="382" t="s">
        <v>156</v>
      </c>
      <c r="E259" s="383" t="s">
        <v>1</v>
      </c>
      <c r="F259" s="384" t="s">
        <v>142</v>
      </c>
      <c r="H259" s="385">
        <v>3</v>
      </c>
      <c r="I259" s="386"/>
      <c r="L259" s="381"/>
      <c r="M259" s="387"/>
      <c r="N259" s="388"/>
      <c r="O259" s="388"/>
      <c r="P259" s="388"/>
      <c r="Q259" s="388"/>
      <c r="R259" s="388"/>
      <c r="S259" s="388"/>
      <c r="T259" s="389"/>
      <c r="AT259" s="383" t="s">
        <v>156</v>
      </c>
      <c r="AU259" s="383" t="s">
        <v>88</v>
      </c>
      <c r="AV259" s="380" t="s">
        <v>88</v>
      </c>
      <c r="AW259" s="380" t="s">
        <v>34</v>
      </c>
      <c r="AX259" s="380" t="s">
        <v>86</v>
      </c>
      <c r="AY259" s="383" t="s">
        <v>141</v>
      </c>
    </row>
    <row r="260" spans="1:65" s="378" customFormat="1" ht="37.9" customHeight="1">
      <c r="A260" s="251"/>
      <c r="B260" s="252"/>
      <c r="C260" s="368" t="s">
        <v>504</v>
      </c>
      <c r="D260" s="368" t="s">
        <v>144</v>
      </c>
      <c r="E260" s="369" t="s">
        <v>505</v>
      </c>
      <c r="F260" s="370" t="s">
        <v>506</v>
      </c>
      <c r="G260" s="371" t="s">
        <v>154</v>
      </c>
      <c r="H260" s="372">
        <v>9</v>
      </c>
      <c r="I260" s="151"/>
      <c r="J260" s="373">
        <f>ROUND(I260*H260,2)</f>
        <v>0</v>
      </c>
      <c r="K260" s="370" t="s">
        <v>148</v>
      </c>
      <c r="L260" s="252"/>
      <c r="M260" s="374" t="s">
        <v>1</v>
      </c>
      <c r="N260" s="375" t="s">
        <v>44</v>
      </c>
      <c r="O260" s="376">
        <v>0.53900000000000003</v>
      </c>
      <c r="P260" s="376">
        <f>O260*H260</f>
        <v>4.851</v>
      </c>
      <c r="Q260" s="376">
        <v>6.9999999999999994E-5</v>
      </c>
      <c r="R260" s="376">
        <f>Q260*H260</f>
        <v>6.2999999999999992E-4</v>
      </c>
      <c r="S260" s="376">
        <v>0</v>
      </c>
      <c r="T260" s="377">
        <f>S260*H260</f>
        <v>0</v>
      </c>
      <c r="U260" s="251"/>
      <c r="V260" s="251"/>
      <c r="W260" s="251"/>
      <c r="X260" s="251"/>
      <c r="Y260" s="251"/>
      <c r="Z260" s="251"/>
      <c r="AA260" s="251"/>
      <c r="AB260" s="251"/>
      <c r="AC260" s="251"/>
      <c r="AD260" s="251"/>
      <c r="AE260" s="251"/>
      <c r="AR260" s="379" t="s">
        <v>149</v>
      </c>
      <c r="AT260" s="379" t="s">
        <v>144</v>
      </c>
      <c r="AU260" s="379" t="s">
        <v>88</v>
      </c>
      <c r="AY260" s="240" t="s">
        <v>141</v>
      </c>
      <c r="BE260" s="339">
        <f>IF(N260="základní",J260,0)</f>
        <v>0</v>
      </c>
      <c r="BF260" s="339">
        <f>IF(N260="snížená",J260,0)</f>
        <v>0</v>
      </c>
      <c r="BG260" s="339">
        <f>IF(N260="zákl. přenesená",J260,0)</f>
        <v>0</v>
      </c>
      <c r="BH260" s="339">
        <f>IF(N260="sníž. přenesená",J260,0)</f>
        <v>0</v>
      </c>
      <c r="BI260" s="339">
        <f>IF(N260="nulová",J260,0)</f>
        <v>0</v>
      </c>
      <c r="BJ260" s="240" t="s">
        <v>86</v>
      </c>
      <c r="BK260" s="339">
        <f>ROUND(I260*H260,2)</f>
        <v>0</v>
      </c>
      <c r="BL260" s="240" t="s">
        <v>149</v>
      </c>
      <c r="BM260" s="379" t="s">
        <v>707</v>
      </c>
    </row>
    <row r="261" spans="1:65" s="380" customFormat="1" ht="11.25">
      <c r="B261" s="381"/>
      <c r="D261" s="382" t="s">
        <v>156</v>
      </c>
      <c r="E261" s="383" t="s">
        <v>1</v>
      </c>
      <c r="F261" s="384" t="s">
        <v>708</v>
      </c>
      <c r="H261" s="385">
        <v>9</v>
      </c>
      <c r="I261" s="386"/>
      <c r="L261" s="381"/>
      <c r="M261" s="387"/>
      <c r="N261" s="388"/>
      <c r="O261" s="388"/>
      <c r="P261" s="388"/>
      <c r="Q261" s="388"/>
      <c r="R261" s="388"/>
      <c r="S261" s="388"/>
      <c r="T261" s="389"/>
      <c r="AT261" s="383" t="s">
        <v>156</v>
      </c>
      <c r="AU261" s="383" t="s">
        <v>88</v>
      </c>
      <c r="AV261" s="380" t="s">
        <v>88</v>
      </c>
      <c r="AW261" s="380" t="s">
        <v>34</v>
      </c>
      <c r="AX261" s="380" t="s">
        <v>86</v>
      </c>
      <c r="AY261" s="383" t="s">
        <v>141</v>
      </c>
    </row>
    <row r="262" spans="1:65" s="378" customFormat="1" ht="24.2" customHeight="1">
      <c r="A262" s="251"/>
      <c r="B262" s="252"/>
      <c r="C262" s="481" t="s">
        <v>509</v>
      </c>
      <c r="D262" s="481" t="s">
        <v>158</v>
      </c>
      <c r="E262" s="482" t="s">
        <v>510</v>
      </c>
      <c r="F262" s="483" t="s">
        <v>511</v>
      </c>
      <c r="G262" s="484" t="s">
        <v>154</v>
      </c>
      <c r="H262" s="485">
        <v>3</v>
      </c>
      <c r="I262" s="177"/>
      <c r="J262" s="486">
        <f t="shared" ref="J262:J267" si="0">ROUND(I262*H262,2)</f>
        <v>0</v>
      </c>
      <c r="K262" s="483" t="s">
        <v>148</v>
      </c>
      <c r="L262" s="487"/>
      <c r="M262" s="488" t="s">
        <v>1</v>
      </c>
      <c r="N262" s="489" t="s">
        <v>44</v>
      </c>
      <c r="O262" s="376">
        <v>0</v>
      </c>
      <c r="P262" s="376">
        <f t="shared" ref="P262:P267" si="1">O262*H262</f>
        <v>0</v>
      </c>
      <c r="Q262" s="376">
        <v>0.01</v>
      </c>
      <c r="R262" s="376">
        <f t="shared" ref="R262:R267" si="2">Q262*H262</f>
        <v>0.03</v>
      </c>
      <c r="S262" s="376">
        <v>0</v>
      </c>
      <c r="T262" s="377">
        <f t="shared" ref="T262:T267" si="3">S262*H262</f>
        <v>0</v>
      </c>
      <c r="U262" s="251"/>
      <c r="V262" s="251"/>
      <c r="W262" s="251"/>
      <c r="X262" s="251"/>
      <c r="Y262" s="251"/>
      <c r="Z262" s="251"/>
      <c r="AA262" s="251"/>
      <c r="AB262" s="251"/>
      <c r="AC262" s="251"/>
      <c r="AD262" s="251"/>
      <c r="AE262" s="251"/>
      <c r="AR262" s="379" t="s">
        <v>161</v>
      </c>
      <c r="AT262" s="379" t="s">
        <v>158</v>
      </c>
      <c r="AU262" s="379" t="s">
        <v>88</v>
      </c>
      <c r="AY262" s="240" t="s">
        <v>141</v>
      </c>
      <c r="BE262" s="339">
        <f t="shared" ref="BE262:BE267" si="4">IF(N262="základní",J262,0)</f>
        <v>0</v>
      </c>
      <c r="BF262" s="339">
        <f t="shared" ref="BF262:BF267" si="5">IF(N262="snížená",J262,0)</f>
        <v>0</v>
      </c>
      <c r="BG262" s="339">
        <f t="shared" ref="BG262:BG267" si="6">IF(N262="zákl. přenesená",J262,0)</f>
        <v>0</v>
      </c>
      <c r="BH262" s="339">
        <f t="shared" ref="BH262:BH267" si="7">IF(N262="sníž. přenesená",J262,0)</f>
        <v>0</v>
      </c>
      <c r="BI262" s="339">
        <f t="shared" ref="BI262:BI267" si="8">IF(N262="nulová",J262,0)</f>
        <v>0</v>
      </c>
      <c r="BJ262" s="240" t="s">
        <v>86</v>
      </c>
      <c r="BK262" s="339">
        <f t="shared" ref="BK262:BK267" si="9">ROUND(I262*H262,2)</f>
        <v>0</v>
      </c>
      <c r="BL262" s="240" t="s">
        <v>149</v>
      </c>
      <c r="BM262" s="379" t="s">
        <v>709</v>
      </c>
    </row>
    <row r="263" spans="1:65" s="378" customFormat="1" ht="24.2" customHeight="1">
      <c r="A263" s="251"/>
      <c r="B263" s="252"/>
      <c r="C263" s="481" t="s">
        <v>513</v>
      </c>
      <c r="D263" s="481" t="s">
        <v>158</v>
      </c>
      <c r="E263" s="482" t="s">
        <v>514</v>
      </c>
      <c r="F263" s="483" t="s">
        <v>515</v>
      </c>
      <c r="G263" s="484" t="s">
        <v>154</v>
      </c>
      <c r="H263" s="485">
        <v>3</v>
      </c>
      <c r="I263" s="177"/>
      <c r="J263" s="486">
        <f t="shared" si="0"/>
        <v>0</v>
      </c>
      <c r="K263" s="483" t="s">
        <v>148</v>
      </c>
      <c r="L263" s="487"/>
      <c r="M263" s="488" t="s">
        <v>1</v>
      </c>
      <c r="N263" s="489" t="s">
        <v>44</v>
      </c>
      <c r="O263" s="376">
        <v>0</v>
      </c>
      <c r="P263" s="376">
        <f t="shared" si="1"/>
        <v>0</v>
      </c>
      <c r="Q263" s="376">
        <v>0.01</v>
      </c>
      <c r="R263" s="376">
        <f t="shared" si="2"/>
        <v>0.03</v>
      </c>
      <c r="S263" s="376">
        <v>0</v>
      </c>
      <c r="T263" s="377">
        <f t="shared" si="3"/>
        <v>0</v>
      </c>
      <c r="U263" s="251"/>
      <c r="V263" s="251"/>
      <c r="W263" s="251"/>
      <c r="X263" s="251"/>
      <c r="Y263" s="251"/>
      <c r="Z263" s="251"/>
      <c r="AA263" s="251"/>
      <c r="AB263" s="251"/>
      <c r="AC263" s="251"/>
      <c r="AD263" s="251"/>
      <c r="AE263" s="251"/>
      <c r="AR263" s="379" t="s">
        <v>161</v>
      </c>
      <c r="AT263" s="379" t="s">
        <v>158</v>
      </c>
      <c r="AU263" s="379" t="s">
        <v>88</v>
      </c>
      <c r="AY263" s="240" t="s">
        <v>141</v>
      </c>
      <c r="BE263" s="339">
        <f t="shared" si="4"/>
        <v>0</v>
      </c>
      <c r="BF263" s="339">
        <f t="shared" si="5"/>
        <v>0</v>
      </c>
      <c r="BG263" s="339">
        <f t="shared" si="6"/>
        <v>0</v>
      </c>
      <c r="BH263" s="339">
        <f t="shared" si="7"/>
        <v>0</v>
      </c>
      <c r="BI263" s="339">
        <f t="shared" si="8"/>
        <v>0</v>
      </c>
      <c r="BJ263" s="240" t="s">
        <v>86</v>
      </c>
      <c r="BK263" s="339">
        <f t="shared" si="9"/>
        <v>0</v>
      </c>
      <c r="BL263" s="240" t="s">
        <v>149</v>
      </c>
      <c r="BM263" s="379" t="s">
        <v>710</v>
      </c>
    </row>
    <row r="264" spans="1:65" s="378" customFormat="1" ht="24.2" customHeight="1">
      <c r="A264" s="251"/>
      <c r="B264" s="252"/>
      <c r="C264" s="481" t="s">
        <v>517</v>
      </c>
      <c r="D264" s="481" t="s">
        <v>158</v>
      </c>
      <c r="E264" s="482" t="s">
        <v>518</v>
      </c>
      <c r="F264" s="483" t="s">
        <v>519</v>
      </c>
      <c r="G264" s="484" t="s">
        <v>154</v>
      </c>
      <c r="H264" s="485">
        <v>3</v>
      </c>
      <c r="I264" s="177"/>
      <c r="J264" s="486">
        <f t="shared" si="0"/>
        <v>0</v>
      </c>
      <c r="K264" s="483" t="s">
        <v>148</v>
      </c>
      <c r="L264" s="487"/>
      <c r="M264" s="488" t="s">
        <v>1</v>
      </c>
      <c r="N264" s="489" t="s">
        <v>44</v>
      </c>
      <c r="O264" s="376">
        <v>0</v>
      </c>
      <c r="P264" s="376">
        <f t="shared" si="1"/>
        <v>0</v>
      </c>
      <c r="Q264" s="376">
        <v>3.0000000000000001E-3</v>
      </c>
      <c r="R264" s="376">
        <f t="shared" si="2"/>
        <v>9.0000000000000011E-3</v>
      </c>
      <c r="S264" s="376">
        <v>0</v>
      </c>
      <c r="T264" s="377">
        <f t="shared" si="3"/>
        <v>0</v>
      </c>
      <c r="U264" s="251"/>
      <c r="V264" s="251"/>
      <c r="W264" s="251"/>
      <c r="X264" s="251"/>
      <c r="Y264" s="251"/>
      <c r="Z264" s="251"/>
      <c r="AA264" s="251"/>
      <c r="AB264" s="251"/>
      <c r="AC264" s="251"/>
      <c r="AD264" s="251"/>
      <c r="AE264" s="251"/>
      <c r="AR264" s="379" t="s">
        <v>161</v>
      </c>
      <c r="AT264" s="379" t="s">
        <v>158</v>
      </c>
      <c r="AU264" s="379" t="s">
        <v>88</v>
      </c>
      <c r="AY264" s="240" t="s">
        <v>141</v>
      </c>
      <c r="BE264" s="339">
        <f t="shared" si="4"/>
        <v>0</v>
      </c>
      <c r="BF264" s="339">
        <f t="shared" si="5"/>
        <v>0</v>
      </c>
      <c r="BG264" s="339">
        <f t="shared" si="6"/>
        <v>0</v>
      </c>
      <c r="BH264" s="339">
        <f t="shared" si="7"/>
        <v>0</v>
      </c>
      <c r="BI264" s="339">
        <f t="shared" si="8"/>
        <v>0</v>
      </c>
      <c r="BJ264" s="240" t="s">
        <v>86</v>
      </c>
      <c r="BK264" s="339">
        <f t="shared" si="9"/>
        <v>0</v>
      </c>
      <c r="BL264" s="240" t="s">
        <v>149</v>
      </c>
      <c r="BM264" s="379" t="s">
        <v>711</v>
      </c>
    </row>
    <row r="265" spans="1:65" s="378" customFormat="1" ht="37.9" customHeight="1">
      <c r="A265" s="251"/>
      <c r="B265" s="252"/>
      <c r="C265" s="368" t="s">
        <v>521</v>
      </c>
      <c r="D265" s="368" t="s">
        <v>144</v>
      </c>
      <c r="E265" s="369" t="s">
        <v>712</v>
      </c>
      <c r="F265" s="370" t="s">
        <v>713</v>
      </c>
      <c r="G265" s="371" t="s">
        <v>154</v>
      </c>
      <c r="H265" s="372">
        <v>3</v>
      </c>
      <c r="I265" s="151"/>
      <c r="J265" s="373">
        <f t="shared" si="0"/>
        <v>0</v>
      </c>
      <c r="K265" s="370" t="s">
        <v>148</v>
      </c>
      <c r="L265" s="252"/>
      <c r="M265" s="374" t="s">
        <v>1</v>
      </c>
      <c r="N265" s="375" t="s">
        <v>44</v>
      </c>
      <c r="O265" s="376">
        <v>0.77</v>
      </c>
      <c r="P265" s="376">
        <f t="shared" si="1"/>
        <v>2.31</v>
      </c>
      <c r="Q265" s="376">
        <v>1.4999999999999999E-4</v>
      </c>
      <c r="R265" s="376">
        <f t="shared" si="2"/>
        <v>4.4999999999999999E-4</v>
      </c>
      <c r="S265" s="376">
        <v>0</v>
      </c>
      <c r="T265" s="377">
        <f t="shared" si="3"/>
        <v>0</v>
      </c>
      <c r="U265" s="251"/>
      <c r="V265" s="251"/>
      <c r="W265" s="251"/>
      <c r="X265" s="251"/>
      <c r="Y265" s="251"/>
      <c r="Z265" s="251"/>
      <c r="AA265" s="251"/>
      <c r="AB265" s="251"/>
      <c r="AC265" s="251"/>
      <c r="AD265" s="251"/>
      <c r="AE265" s="251"/>
      <c r="AR265" s="379" t="s">
        <v>149</v>
      </c>
      <c r="AT265" s="379" t="s">
        <v>144</v>
      </c>
      <c r="AU265" s="379" t="s">
        <v>88</v>
      </c>
      <c r="AY265" s="240" t="s">
        <v>141</v>
      </c>
      <c r="BE265" s="339">
        <f t="shared" si="4"/>
        <v>0</v>
      </c>
      <c r="BF265" s="339">
        <f t="shared" si="5"/>
        <v>0</v>
      </c>
      <c r="BG265" s="339">
        <f t="shared" si="6"/>
        <v>0</v>
      </c>
      <c r="BH265" s="339">
        <f t="shared" si="7"/>
        <v>0</v>
      </c>
      <c r="BI265" s="339">
        <f t="shared" si="8"/>
        <v>0</v>
      </c>
      <c r="BJ265" s="240" t="s">
        <v>86</v>
      </c>
      <c r="BK265" s="339">
        <f t="shared" si="9"/>
        <v>0</v>
      </c>
      <c r="BL265" s="240" t="s">
        <v>149</v>
      </c>
      <c r="BM265" s="379" t="s">
        <v>714</v>
      </c>
    </row>
    <row r="266" spans="1:65" s="378" customFormat="1" ht="24.2" customHeight="1">
      <c r="A266" s="251"/>
      <c r="B266" s="252"/>
      <c r="C266" s="481" t="s">
        <v>525</v>
      </c>
      <c r="D266" s="481" t="s">
        <v>158</v>
      </c>
      <c r="E266" s="482" t="s">
        <v>715</v>
      </c>
      <c r="F266" s="483" t="s">
        <v>716</v>
      </c>
      <c r="G266" s="484" t="s">
        <v>154</v>
      </c>
      <c r="H266" s="485">
        <v>3</v>
      </c>
      <c r="I266" s="177"/>
      <c r="J266" s="486">
        <f t="shared" si="0"/>
        <v>0</v>
      </c>
      <c r="K266" s="483" t="s">
        <v>148</v>
      </c>
      <c r="L266" s="487"/>
      <c r="M266" s="488" t="s">
        <v>1</v>
      </c>
      <c r="N266" s="489" t="s">
        <v>44</v>
      </c>
      <c r="O266" s="376">
        <v>0</v>
      </c>
      <c r="P266" s="376">
        <f t="shared" si="1"/>
        <v>0</v>
      </c>
      <c r="Q266" s="376">
        <v>4.2000000000000003E-2</v>
      </c>
      <c r="R266" s="376">
        <f t="shared" si="2"/>
        <v>0.126</v>
      </c>
      <c r="S266" s="376">
        <v>0</v>
      </c>
      <c r="T266" s="377">
        <f t="shared" si="3"/>
        <v>0</v>
      </c>
      <c r="U266" s="251"/>
      <c r="V266" s="251"/>
      <c r="W266" s="251"/>
      <c r="X266" s="251"/>
      <c r="Y266" s="251"/>
      <c r="Z266" s="251"/>
      <c r="AA266" s="251"/>
      <c r="AB266" s="251"/>
      <c r="AC266" s="251"/>
      <c r="AD266" s="251"/>
      <c r="AE266" s="251"/>
      <c r="AR266" s="379" t="s">
        <v>161</v>
      </c>
      <c r="AT266" s="379" t="s">
        <v>158</v>
      </c>
      <c r="AU266" s="379" t="s">
        <v>88</v>
      </c>
      <c r="AY266" s="240" t="s">
        <v>141</v>
      </c>
      <c r="BE266" s="339">
        <f t="shared" si="4"/>
        <v>0</v>
      </c>
      <c r="BF266" s="339">
        <f t="shared" si="5"/>
        <v>0</v>
      </c>
      <c r="BG266" s="339">
        <f t="shared" si="6"/>
        <v>0</v>
      </c>
      <c r="BH266" s="339">
        <f t="shared" si="7"/>
        <v>0</v>
      </c>
      <c r="BI266" s="339">
        <f t="shared" si="8"/>
        <v>0</v>
      </c>
      <c r="BJ266" s="240" t="s">
        <v>86</v>
      </c>
      <c r="BK266" s="339">
        <f t="shared" si="9"/>
        <v>0</v>
      </c>
      <c r="BL266" s="240" t="s">
        <v>149</v>
      </c>
      <c r="BM266" s="379" t="s">
        <v>717</v>
      </c>
    </row>
    <row r="267" spans="1:65" s="378" customFormat="1" ht="24.2" customHeight="1">
      <c r="A267" s="251"/>
      <c r="B267" s="252"/>
      <c r="C267" s="368" t="s">
        <v>529</v>
      </c>
      <c r="D267" s="368" t="s">
        <v>144</v>
      </c>
      <c r="E267" s="369" t="s">
        <v>718</v>
      </c>
      <c r="F267" s="370" t="s">
        <v>719</v>
      </c>
      <c r="G267" s="371" t="s">
        <v>544</v>
      </c>
      <c r="H267" s="372">
        <v>1</v>
      </c>
      <c r="I267" s="151"/>
      <c r="J267" s="373">
        <f t="shared" si="0"/>
        <v>0</v>
      </c>
      <c r="K267" s="370" t="s">
        <v>148</v>
      </c>
      <c r="L267" s="252"/>
      <c r="M267" s="374" t="s">
        <v>1</v>
      </c>
      <c r="N267" s="375" t="s">
        <v>44</v>
      </c>
      <c r="O267" s="376">
        <v>0.83599999999999997</v>
      </c>
      <c r="P267" s="376">
        <f t="shared" si="1"/>
        <v>0.83599999999999997</v>
      </c>
      <c r="Q267" s="376">
        <v>3.1E-4</v>
      </c>
      <c r="R267" s="376">
        <f t="shared" si="2"/>
        <v>3.1E-4</v>
      </c>
      <c r="S267" s="376">
        <v>0</v>
      </c>
      <c r="T267" s="377">
        <f t="shared" si="3"/>
        <v>0</v>
      </c>
      <c r="U267" s="251"/>
      <c r="V267" s="251"/>
      <c r="W267" s="251"/>
      <c r="X267" s="251"/>
      <c r="Y267" s="251"/>
      <c r="Z267" s="251"/>
      <c r="AA267" s="251"/>
      <c r="AB267" s="251"/>
      <c r="AC267" s="251"/>
      <c r="AD267" s="251"/>
      <c r="AE267" s="251"/>
      <c r="AR267" s="379" t="s">
        <v>149</v>
      </c>
      <c r="AT267" s="379" t="s">
        <v>144</v>
      </c>
      <c r="AU267" s="379" t="s">
        <v>88</v>
      </c>
      <c r="AY267" s="240" t="s">
        <v>141</v>
      </c>
      <c r="BE267" s="339">
        <f t="shared" si="4"/>
        <v>0</v>
      </c>
      <c r="BF267" s="339">
        <f t="shared" si="5"/>
        <v>0</v>
      </c>
      <c r="BG267" s="339">
        <f t="shared" si="6"/>
        <v>0</v>
      </c>
      <c r="BH267" s="339">
        <f t="shared" si="7"/>
        <v>0</v>
      </c>
      <c r="BI267" s="339">
        <f t="shared" si="8"/>
        <v>0</v>
      </c>
      <c r="BJ267" s="240" t="s">
        <v>86</v>
      </c>
      <c r="BK267" s="339">
        <f t="shared" si="9"/>
        <v>0</v>
      </c>
      <c r="BL267" s="240" t="s">
        <v>149</v>
      </c>
      <c r="BM267" s="379" t="s">
        <v>720</v>
      </c>
    </row>
    <row r="268" spans="1:65" s="466" customFormat="1" ht="11.25">
      <c r="B268" s="467"/>
      <c r="D268" s="382" t="s">
        <v>156</v>
      </c>
      <c r="E268" s="468" t="s">
        <v>1</v>
      </c>
      <c r="F268" s="469" t="s">
        <v>632</v>
      </c>
      <c r="H268" s="468" t="s">
        <v>1</v>
      </c>
      <c r="I268" s="496"/>
      <c r="L268" s="467"/>
      <c r="M268" s="470"/>
      <c r="N268" s="471"/>
      <c r="O268" s="471"/>
      <c r="P268" s="471"/>
      <c r="Q268" s="471"/>
      <c r="R268" s="471"/>
      <c r="S268" s="471"/>
      <c r="T268" s="472"/>
      <c r="AT268" s="468" t="s">
        <v>156</v>
      </c>
      <c r="AU268" s="468" t="s">
        <v>88</v>
      </c>
      <c r="AV268" s="466" t="s">
        <v>86</v>
      </c>
      <c r="AW268" s="466" t="s">
        <v>34</v>
      </c>
      <c r="AX268" s="466" t="s">
        <v>79</v>
      </c>
      <c r="AY268" s="468" t="s">
        <v>141</v>
      </c>
    </row>
    <row r="269" spans="1:65" s="380" customFormat="1" ht="11.25">
      <c r="B269" s="381"/>
      <c r="D269" s="382" t="s">
        <v>156</v>
      </c>
      <c r="E269" s="383" t="s">
        <v>1</v>
      </c>
      <c r="F269" s="384" t="s">
        <v>86</v>
      </c>
      <c r="H269" s="385">
        <v>1</v>
      </c>
      <c r="I269" s="386"/>
      <c r="L269" s="381"/>
      <c r="M269" s="387"/>
      <c r="N269" s="388"/>
      <c r="O269" s="388"/>
      <c r="P269" s="388"/>
      <c r="Q269" s="388"/>
      <c r="R269" s="388"/>
      <c r="S269" s="388"/>
      <c r="T269" s="389"/>
      <c r="AT269" s="383" t="s">
        <v>156</v>
      </c>
      <c r="AU269" s="383" t="s">
        <v>88</v>
      </c>
      <c r="AV269" s="380" t="s">
        <v>88</v>
      </c>
      <c r="AW269" s="380" t="s">
        <v>34</v>
      </c>
      <c r="AX269" s="380" t="s">
        <v>86</v>
      </c>
      <c r="AY269" s="383" t="s">
        <v>141</v>
      </c>
    </row>
    <row r="270" spans="1:65" s="378" customFormat="1" ht="24.2" customHeight="1">
      <c r="A270" s="251"/>
      <c r="B270" s="252"/>
      <c r="C270" s="368" t="s">
        <v>533</v>
      </c>
      <c r="D270" s="368" t="s">
        <v>144</v>
      </c>
      <c r="E270" s="369" t="s">
        <v>547</v>
      </c>
      <c r="F270" s="370" t="s">
        <v>548</v>
      </c>
      <c r="G270" s="371" t="s">
        <v>154</v>
      </c>
      <c r="H270" s="372">
        <v>3</v>
      </c>
      <c r="I270" s="151"/>
      <c r="J270" s="373">
        <f>ROUND(I270*H270,2)</f>
        <v>0</v>
      </c>
      <c r="K270" s="370" t="s">
        <v>148</v>
      </c>
      <c r="L270" s="252"/>
      <c r="M270" s="374" t="s">
        <v>1</v>
      </c>
      <c r="N270" s="375" t="s">
        <v>44</v>
      </c>
      <c r="O270" s="376">
        <v>1.5620000000000001</v>
      </c>
      <c r="P270" s="376">
        <f>O270*H270</f>
        <v>4.6859999999999999</v>
      </c>
      <c r="Q270" s="376">
        <v>9.1800000000000007E-3</v>
      </c>
      <c r="R270" s="376">
        <f>Q270*H270</f>
        <v>2.7540000000000002E-2</v>
      </c>
      <c r="S270" s="376">
        <v>0</v>
      </c>
      <c r="T270" s="377">
        <f>S270*H270</f>
        <v>0</v>
      </c>
      <c r="U270" s="251"/>
      <c r="V270" s="251"/>
      <c r="W270" s="251"/>
      <c r="X270" s="251"/>
      <c r="Y270" s="251"/>
      <c r="Z270" s="251"/>
      <c r="AA270" s="251"/>
      <c r="AB270" s="251"/>
      <c r="AC270" s="251"/>
      <c r="AD270" s="251"/>
      <c r="AE270" s="251"/>
      <c r="AR270" s="379" t="s">
        <v>149</v>
      </c>
      <c r="AT270" s="379" t="s">
        <v>144</v>
      </c>
      <c r="AU270" s="379" t="s">
        <v>88</v>
      </c>
      <c r="AY270" s="240" t="s">
        <v>141</v>
      </c>
      <c r="BE270" s="339">
        <f>IF(N270="základní",J270,0)</f>
        <v>0</v>
      </c>
      <c r="BF270" s="339">
        <f>IF(N270="snížená",J270,0)</f>
        <v>0</v>
      </c>
      <c r="BG270" s="339">
        <f>IF(N270="zákl. přenesená",J270,0)</f>
        <v>0</v>
      </c>
      <c r="BH270" s="339">
        <f>IF(N270="sníž. přenesená",J270,0)</f>
        <v>0</v>
      </c>
      <c r="BI270" s="339">
        <f>IF(N270="nulová",J270,0)</f>
        <v>0</v>
      </c>
      <c r="BJ270" s="240" t="s">
        <v>86</v>
      </c>
      <c r="BK270" s="339">
        <f>ROUND(I270*H270,2)</f>
        <v>0</v>
      </c>
      <c r="BL270" s="240" t="s">
        <v>149</v>
      </c>
      <c r="BM270" s="379" t="s">
        <v>721</v>
      </c>
    </row>
    <row r="271" spans="1:65" s="466" customFormat="1" ht="11.25">
      <c r="B271" s="467"/>
      <c r="D271" s="382" t="s">
        <v>156</v>
      </c>
      <c r="E271" s="468" t="s">
        <v>1</v>
      </c>
      <c r="F271" s="469" t="s">
        <v>432</v>
      </c>
      <c r="H271" s="468" t="s">
        <v>1</v>
      </c>
      <c r="I271" s="496"/>
      <c r="L271" s="467"/>
      <c r="M271" s="470"/>
      <c r="N271" s="471"/>
      <c r="O271" s="471"/>
      <c r="P271" s="471"/>
      <c r="Q271" s="471"/>
      <c r="R271" s="471"/>
      <c r="S271" s="471"/>
      <c r="T271" s="472"/>
      <c r="AT271" s="468" t="s">
        <v>156</v>
      </c>
      <c r="AU271" s="468" t="s">
        <v>88</v>
      </c>
      <c r="AV271" s="466" t="s">
        <v>86</v>
      </c>
      <c r="AW271" s="466" t="s">
        <v>34</v>
      </c>
      <c r="AX271" s="466" t="s">
        <v>79</v>
      </c>
      <c r="AY271" s="468" t="s">
        <v>141</v>
      </c>
    </row>
    <row r="272" spans="1:65" s="380" customFormat="1" ht="11.25">
      <c r="B272" s="381"/>
      <c r="D272" s="382" t="s">
        <v>156</v>
      </c>
      <c r="E272" s="383" t="s">
        <v>1</v>
      </c>
      <c r="F272" s="384" t="s">
        <v>722</v>
      </c>
      <c r="H272" s="385">
        <v>3</v>
      </c>
      <c r="I272" s="386"/>
      <c r="L272" s="381"/>
      <c r="M272" s="387"/>
      <c r="N272" s="388"/>
      <c r="O272" s="388"/>
      <c r="P272" s="388"/>
      <c r="Q272" s="388"/>
      <c r="R272" s="388"/>
      <c r="S272" s="388"/>
      <c r="T272" s="389"/>
      <c r="AT272" s="383" t="s">
        <v>156</v>
      </c>
      <c r="AU272" s="383" t="s">
        <v>88</v>
      </c>
      <c r="AV272" s="380" t="s">
        <v>88</v>
      </c>
      <c r="AW272" s="380" t="s">
        <v>34</v>
      </c>
      <c r="AX272" s="380" t="s">
        <v>86</v>
      </c>
      <c r="AY272" s="383" t="s">
        <v>141</v>
      </c>
    </row>
    <row r="273" spans="1:65" s="378" customFormat="1" ht="24.2" customHeight="1">
      <c r="A273" s="251"/>
      <c r="B273" s="252"/>
      <c r="C273" s="481" t="s">
        <v>537</v>
      </c>
      <c r="D273" s="481" t="s">
        <v>158</v>
      </c>
      <c r="E273" s="482" t="s">
        <v>723</v>
      </c>
      <c r="F273" s="483" t="s">
        <v>724</v>
      </c>
      <c r="G273" s="484" t="s">
        <v>154</v>
      </c>
      <c r="H273" s="485">
        <v>1</v>
      </c>
      <c r="I273" s="177"/>
      <c r="J273" s="486">
        <f>ROUND(I273*H273,2)</f>
        <v>0</v>
      </c>
      <c r="K273" s="483" t="s">
        <v>148</v>
      </c>
      <c r="L273" s="487"/>
      <c r="M273" s="488" t="s">
        <v>1</v>
      </c>
      <c r="N273" s="489" t="s">
        <v>44</v>
      </c>
      <c r="O273" s="376">
        <v>0</v>
      </c>
      <c r="P273" s="376">
        <f>O273*H273</f>
        <v>0</v>
      </c>
      <c r="Q273" s="376">
        <v>0.254</v>
      </c>
      <c r="R273" s="376">
        <f>Q273*H273</f>
        <v>0.254</v>
      </c>
      <c r="S273" s="376">
        <v>0</v>
      </c>
      <c r="T273" s="377">
        <f>S273*H273</f>
        <v>0</v>
      </c>
      <c r="U273" s="251"/>
      <c r="V273" s="251"/>
      <c r="W273" s="251"/>
      <c r="X273" s="251"/>
      <c r="Y273" s="251"/>
      <c r="Z273" s="251"/>
      <c r="AA273" s="251"/>
      <c r="AB273" s="251"/>
      <c r="AC273" s="251"/>
      <c r="AD273" s="251"/>
      <c r="AE273" s="251"/>
      <c r="AR273" s="379" t="s">
        <v>161</v>
      </c>
      <c r="AT273" s="379" t="s">
        <v>158</v>
      </c>
      <c r="AU273" s="379" t="s">
        <v>88</v>
      </c>
      <c r="AY273" s="240" t="s">
        <v>141</v>
      </c>
      <c r="BE273" s="339">
        <f>IF(N273="základní",J273,0)</f>
        <v>0</v>
      </c>
      <c r="BF273" s="339">
        <f>IF(N273="snížená",J273,0)</f>
        <v>0</v>
      </c>
      <c r="BG273" s="339">
        <f>IF(N273="zákl. přenesená",J273,0)</f>
        <v>0</v>
      </c>
      <c r="BH273" s="339">
        <f>IF(N273="sníž. přenesená",J273,0)</f>
        <v>0</v>
      </c>
      <c r="BI273" s="339">
        <f>IF(N273="nulová",J273,0)</f>
        <v>0</v>
      </c>
      <c r="BJ273" s="240" t="s">
        <v>86</v>
      </c>
      <c r="BK273" s="339">
        <f>ROUND(I273*H273,2)</f>
        <v>0</v>
      </c>
      <c r="BL273" s="240" t="s">
        <v>149</v>
      </c>
      <c r="BM273" s="379" t="s">
        <v>725</v>
      </c>
    </row>
    <row r="274" spans="1:65" s="378" customFormat="1" ht="24.2" customHeight="1">
      <c r="A274" s="251"/>
      <c r="B274" s="252"/>
      <c r="C274" s="481" t="s">
        <v>541</v>
      </c>
      <c r="D274" s="481" t="s">
        <v>158</v>
      </c>
      <c r="E274" s="482" t="s">
        <v>551</v>
      </c>
      <c r="F274" s="483" t="s">
        <v>552</v>
      </c>
      <c r="G274" s="484" t="s">
        <v>154</v>
      </c>
      <c r="H274" s="485">
        <v>2</v>
      </c>
      <c r="I274" s="177"/>
      <c r="J274" s="486">
        <f>ROUND(I274*H274,2)</f>
        <v>0</v>
      </c>
      <c r="K274" s="483" t="s">
        <v>148</v>
      </c>
      <c r="L274" s="487"/>
      <c r="M274" s="488" t="s">
        <v>1</v>
      </c>
      <c r="N274" s="489" t="s">
        <v>44</v>
      </c>
      <c r="O274" s="376">
        <v>0</v>
      </c>
      <c r="P274" s="376">
        <f>O274*H274</f>
        <v>0</v>
      </c>
      <c r="Q274" s="376">
        <v>0.50600000000000001</v>
      </c>
      <c r="R274" s="376">
        <f>Q274*H274</f>
        <v>1.012</v>
      </c>
      <c r="S274" s="376">
        <v>0</v>
      </c>
      <c r="T274" s="377">
        <f>S274*H274</f>
        <v>0</v>
      </c>
      <c r="U274" s="251"/>
      <c r="V274" s="251"/>
      <c r="W274" s="251"/>
      <c r="X274" s="251"/>
      <c r="Y274" s="251"/>
      <c r="Z274" s="251"/>
      <c r="AA274" s="251"/>
      <c r="AB274" s="251"/>
      <c r="AC274" s="251"/>
      <c r="AD274" s="251"/>
      <c r="AE274" s="251"/>
      <c r="AR274" s="379" t="s">
        <v>161</v>
      </c>
      <c r="AT274" s="379" t="s">
        <v>158</v>
      </c>
      <c r="AU274" s="379" t="s">
        <v>88</v>
      </c>
      <c r="AY274" s="240" t="s">
        <v>141</v>
      </c>
      <c r="BE274" s="339">
        <f>IF(N274="základní",J274,0)</f>
        <v>0</v>
      </c>
      <c r="BF274" s="339">
        <f>IF(N274="snížená",J274,0)</f>
        <v>0</v>
      </c>
      <c r="BG274" s="339">
        <f>IF(N274="zákl. přenesená",J274,0)</f>
        <v>0</v>
      </c>
      <c r="BH274" s="339">
        <f>IF(N274="sníž. přenesená",J274,0)</f>
        <v>0</v>
      </c>
      <c r="BI274" s="339">
        <f>IF(N274="nulová",J274,0)</f>
        <v>0</v>
      </c>
      <c r="BJ274" s="240" t="s">
        <v>86</v>
      </c>
      <c r="BK274" s="339">
        <f>ROUND(I274*H274,2)</f>
        <v>0</v>
      </c>
      <c r="BL274" s="240" t="s">
        <v>149</v>
      </c>
      <c r="BM274" s="379" t="s">
        <v>726</v>
      </c>
    </row>
    <row r="275" spans="1:65" s="378" customFormat="1" ht="24.2" customHeight="1">
      <c r="A275" s="251"/>
      <c r="B275" s="252"/>
      <c r="C275" s="368" t="s">
        <v>546</v>
      </c>
      <c r="D275" s="368" t="s">
        <v>144</v>
      </c>
      <c r="E275" s="369" t="s">
        <v>563</v>
      </c>
      <c r="F275" s="370" t="s">
        <v>564</v>
      </c>
      <c r="G275" s="371" t="s">
        <v>154</v>
      </c>
      <c r="H275" s="372">
        <v>2</v>
      </c>
      <c r="I275" s="151"/>
      <c r="J275" s="373">
        <f>ROUND(I275*H275,2)</f>
        <v>0</v>
      </c>
      <c r="K275" s="370" t="s">
        <v>148</v>
      </c>
      <c r="L275" s="252"/>
      <c r="M275" s="374" t="s">
        <v>1</v>
      </c>
      <c r="N275" s="375" t="s">
        <v>44</v>
      </c>
      <c r="O275" s="376">
        <v>2.08</v>
      </c>
      <c r="P275" s="376">
        <f>O275*H275</f>
        <v>4.16</v>
      </c>
      <c r="Q275" s="376">
        <v>2.7529999999999999E-2</v>
      </c>
      <c r="R275" s="376">
        <f>Q275*H275</f>
        <v>5.5059999999999998E-2</v>
      </c>
      <c r="S275" s="376">
        <v>0</v>
      </c>
      <c r="T275" s="377">
        <f>S275*H275</f>
        <v>0</v>
      </c>
      <c r="U275" s="251"/>
      <c r="V275" s="251"/>
      <c r="W275" s="251"/>
      <c r="X275" s="251"/>
      <c r="Y275" s="251"/>
      <c r="Z275" s="251"/>
      <c r="AA275" s="251"/>
      <c r="AB275" s="251"/>
      <c r="AC275" s="251"/>
      <c r="AD275" s="251"/>
      <c r="AE275" s="251"/>
      <c r="AR275" s="379" t="s">
        <v>149</v>
      </c>
      <c r="AT275" s="379" t="s">
        <v>144</v>
      </c>
      <c r="AU275" s="379" t="s">
        <v>88</v>
      </c>
      <c r="AY275" s="240" t="s">
        <v>141</v>
      </c>
      <c r="BE275" s="339">
        <f>IF(N275="základní",J275,0)</f>
        <v>0</v>
      </c>
      <c r="BF275" s="339">
        <f>IF(N275="snížená",J275,0)</f>
        <v>0</v>
      </c>
      <c r="BG275" s="339">
        <f>IF(N275="zákl. přenesená",J275,0)</f>
        <v>0</v>
      </c>
      <c r="BH275" s="339">
        <f>IF(N275="sníž. přenesená",J275,0)</f>
        <v>0</v>
      </c>
      <c r="BI275" s="339">
        <f>IF(N275="nulová",J275,0)</f>
        <v>0</v>
      </c>
      <c r="BJ275" s="240" t="s">
        <v>86</v>
      </c>
      <c r="BK275" s="339">
        <f>ROUND(I275*H275,2)</f>
        <v>0</v>
      </c>
      <c r="BL275" s="240" t="s">
        <v>149</v>
      </c>
      <c r="BM275" s="379" t="s">
        <v>727</v>
      </c>
    </row>
    <row r="276" spans="1:65" s="466" customFormat="1" ht="11.25">
      <c r="B276" s="467"/>
      <c r="D276" s="382" t="s">
        <v>156</v>
      </c>
      <c r="E276" s="468" t="s">
        <v>1</v>
      </c>
      <c r="F276" s="469" t="s">
        <v>432</v>
      </c>
      <c r="H276" s="468" t="s">
        <v>1</v>
      </c>
      <c r="I276" s="496"/>
      <c r="L276" s="467"/>
      <c r="M276" s="470"/>
      <c r="N276" s="471"/>
      <c r="O276" s="471"/>
      <c r="P276" s="471"/>
      <c r="Q276" s="471"/>
      <c r="R276" s="471"/>
      <c r="S276" s="471"/>
      <c r="T276" s="472"/>
      <c r="AT276" s="468" t="s">
        <v>156</v>
      </c>
      <c r="AU276" s="468" t="s">
        <v>88</v>
      </c>
      <c r="AV276" s="466" t="s">
        <v>86</v>
      </c>
      <c r="AW276" s="466" t="s">
        <v>34</v>
      </c>
      <c r="AX276" s="466" t="s">
        <v>79</v>
      </c>
      <c r="AY276" s="468" t="s">
        <v>141</v>
      </c>
    </row>
    <row r="277" spans="1:65" s="380" customFormat="1" ht="11.25">
      <c r="B277" s="381"/>
      <c r="D277" s="382" t="s">
        <v>156</v>
      </c>
      <c r="E277" s="383" t="s">
        <v>1</v>
      </c>
      <c r="F277" s="384" t="s">
        <v>88</v>
      </c>
      <c r="H277" s="385">
        <v>2</v>
      </c>
      <c r="I277" s="386"/>
      <c r="L277" s="381"/>
      <c r="M277" s="387"/>
      <c r="N277" s="388"/>
      <c r="O277" s="388"/>
      <c r="P277" s="388"/>
      <c r="Q277" s="388"/>
      <c r="R277" s="388"/>
      <c r="S277" s="388"/>
      <c r="T277" s="389"/>
      <c r="AT277" s="383" t="s">
        <v>156</v>
      </c>
      <c r="AU277" s="383" t="s">
        <v>88</v>
      </c>
      <c r="AV277" s="380" t="s">
        <v>88</v>
      </c>
      <c r="AW277" s="380" t="s">
        <v>34</v>
      </c>
      <c r="AX277" s="380" t="s">
        <v>86</v>
      </c>
      <c r="AY277" s="383" t="s">
        <v>141</v>
      </c>
    </row>
    <row r="278" spans="1:65" s="378" customFormat="1" ht="24.2" customHeight="1">
      <c r="A278" s="251"/>
      <c r="B278" s="252"/>
      <c r="C278" s="481" t="s">
        <v>550</v>
      </c>
      <c r="D278" s="481" t="s">
        <v>158</v>
      </c>
      <c r="E278" s="482" t="s">
        <v>728</v>
      </c>
      <c r="F278" s="483" t="s">
        <v>729</v>
      </c>
      <c r="G278" s="484" t="s">
        <v>154</v>
      </c>
      <c r="H278" s="485">
        <v>1</v>
      </c>
      <c r="I278" s="177"/>
      <c r="J278" s="486">
        <f>ROUND(I278*H278,2)</f>
        <v>0</v>
      </c>
      <c r="K278" s="483" t="s">
        <v>1</v>
      </c>
      <c r="L278" s="487"/>
      <c r="M278" s="488" t="s">
        <v>1</v>
      </c>
      <c r="N278" s="489" t="s">
        <v>44</v>
      </c>
      <c r="O278" s="376">
        <v>0</v>
      </c>
      <c r="P278" s="376">
        <f>O278*H278</f>
        <v>0</v>
      </c>
      <c r="Q278" s="376">
        <v>2.1</v>
      </c>
      <c r="R278" s="376">
        <f>Q278*H278</f>
        <v>2.1</v>
      </c>
      <c r="S278" s="376">
        <v>0</v>
      </c>
      <c r="T278" s="377">
        <f>S278*H278</f>
        <v>0</v>
      </c>
      <c r="U278" s="251"/>
      <c r="V278" s="251"/>
      <c r="W278" s="251"/>
      <c r="X278" s="251"/>
      <c r="Y278" s="251"/>
      <c r="Z278" s="251"/>
      <c r="AA278" s="251"/>
      <c r="AB278" s="251"/>
      <c r="AC278" s="251"/>
      <c r="AD278" s="251"/>
      <c r="AE278" s="251"/>
      <c r="AR278" s="379" t="s">
        <v>161</v>
      </c>
      <c r="AT278" s="379" t="s">
        <v>158</v>
      </c>
      <c r="AU278" s="379" t="s">
        <v>88</v>
      </c>
      <c r="AY278" s="240" t="s">
        <v>141</v>
      </c>
      <c r="BE278" s="339">
        <f>IF(N278="základní",J278,0)</f>
        <v>0</v>
      </c>
      <c r="BF278" s="339">
        <f>IF(N278="snížená",J278,0)</f>
        <v>0</v>
      </c>
      <c r="BG278" s="339">
        <f>IF(N278="zákl. přenesená",J278,0)</f>
        <v>0</v>
      </c>
      <c r="BH278" s="339">
        <f>IF(N278="sníž. přenesená",J278,0)</f>
        <v>0</v>
      </c>
      <c r="BI278" s="339">
        <f>IF(N278="nulová",J278,0)</f>
        <v>0</v>
      </c>
      <c r="BJ278" s="240" t="s">
        <v>86</v>
      </c>
      <c r="BK278" s="339">
        <f>ROUND(I278*H278,2)</f>
        <v>0</v>
      </c>
      <c r="BL278" s="240" t="s">
        <v>149</v>
      </c>
      <c r="BM278" s="379" t="s">
        <v>730</v>
      </c>
    </row>
    <row r="279" spans="1:65" s="378" customFormat="1" ht="24.2" customHeight="1">
      <c r="A279" s="251"/>
      <c r="B279" s="252"/>
      <c r="C279" s="481" t="s">
        <v>554</v>
      </c>
      <c r="D279" s="481" t="s">
        <v>158</v>
      </c>
      <c r="E279" s="482" t="s">
        <v>731</v>
      </c>
      <c r="F279" s="483" t="s">
        <v>732</v>
      </c>
      <c r="G279" s="484" t="s">
        <v>154</v>
      </c>
      <c r="H279" s="485">
        <v>1</v>
      </c>
      <c r="I279" s="177"/>
      <c r="J279" s="486">
        <f>ROUND(I279*H279,2)</f>
        <v>0</v>
      </c>
      <c r="K279" s="483" t="s">
        <v>1</v>
      </c>
      <c r="L279" s="487"/>
      <c r="M279" s="488" t="s">
        <v>1</v>
      </c>
      <c r="N279" s="489" t="s">
        <v>44</v>
      </c>
      <c r="O279" s="376">
        <v>0</v>
      </c>
      <c r="P279" s="376">
        <f>O279*H279</f>
        <v>0</v>
      </c>
      <c r="Q279" s="376">
        <v>2.1</v>
      </c>
      <c r="R279" s="376">
        <f>Q279*H279</f>
        <v>2.1</v>
      </c>
      <c r="S279" s="376">
        <v>0</v>
      </c>
      <c r="T279" s="377">
        <f>S279*H279</f>
        <v>0</v>
      </c>
      <c r="U279" s="251"/>
      <c r="V279" s="251"/>
      <c r="W279" s="251"/>
      <c r="X279" s="251"/>
      <c r="Y279" s="251"/>
      <c r="Z279" s="251"/>
      <c r="AA279" s="251"/>
      <c r="AB279" s="251"/>
      <c r="AC279" s="251"/>
      <c r="AD279" s="251"/>
      <c r="AE279" s="251"/>
      <c r="AR279" s="379" t="s">
        <v>161</v>
      </c>
      <c r="AT279" s="379" t="s">
        <v>158</v>
      </c>
      <c r="AU279" s="379" t="s">
        <v>88</v>
      </c>
      <c r="AY279" s="240" t="s">
        <v>141</v>
      </c>
      <c r="BE279" s="339">
        <f>IF(N279="základní",J279,0)</f>
        <v>0</v>
      </c>
      <c r="BF279" s="339">
        <f>IF(N279="snížená",J279,0)</f>
        <v>0</v>
      </c>
      <c r="BG279" s="339">
        <f>IF(N279="zákl. přenesená",J279,0)</f>
        <v>0</v>
      </c>
      <c r="BH279" s="339">
        <f>IF(N279="sníž. přenesená",J279,0)</f>
        <v>0</v>
      </c>
      <c r="BI279" s="339">
        <f>IF(N279="nulová",J279,0)</f>
        <v>0</v>
      </c>
      <c r="BJ279" s="240" t="s">
        <v>86</v>
      </c>
      <c r="BK279" s="339">
        <f>ROUND(I279*H279,2)</f>
        <v>0</v>
      </c>
      <c r="BL279" s="240" t="s">
        <v>149</v>
      </c>
      <c r="BM279" s="379" t="s">
        <v>733</v>
      </c>
    </row>
    <row r="280" spans="1:65" s="378" customFormat="1" ht="24.2" customHeight="1">
      <c r="A280" s="251"/>
      <c r="B280" s="252"/>
      <c r="C280" s="481" t="s">
        <v>558</v>
      </c>
      <c r="D280" s="481" t="s">
        <v>158</v>
      </c>
      <c r="E280" s="482" t="s">
        <v>571</v>
      </c>
      <c r="F280" s="483" t="s">
        <v>572</v>
      </c>
      <c r="G280" s="484" t="s">
        <v>154</v>
      </c>
      <c r="H280" s="485">
        <v>5</v>
      </c>
      <c r="I280" s="177"/>
      <c r="J280" s="486">
        <f>ROUND(I280*H280,2)</f>
        <v>0</v>
      </c>
      <c r="K280" s="483" t="s">
        <v>148</v>
      </c>
      <c r="L280" s="487"/>
      <c r="M280" s="488" t="s">
        <v>1</v>
      </c>
      <c r="N280" s="489" t="s">
        <v>44</v>
      </c>
      <c r="O280" s="376">
        <v>0</v>
      </c>
      <c r="P280" s="376">
        <f>O280*H280</f>
        <v>0</v>
      </c>
      <c r="Q280" s="376">
        <v>2E-3</v>
      </c>
      <c r="R280" s="376">
        <f>Q280*H280</f>
        <v>0.01</v>
      </c>
      <c r="S280" s="376">
        <v>0</v>
      </c>
      <c r="T280" s="377">
        <f>S280*H280</f>
        <v>0</v>
      </c>
      <c r="U280" s="251"/>
      <c r="V280" s="251"/>
      <c r="W280" s="251"/>
      <c r="X280" s="251"/>
      <c r="Y280" s="251"/>
      <c r="Z280" s="251"/>
      <c r="AA280" s="251"/>
      <c r="AB280" s="251"/>
      <c r="AC280" s="251"/>
      <c r="AD280" s="251"/>
      <c r="AE280" s="251"/>
      <c r="AR280" s="379" t="s">
        <v>161</v>
      </c>
      <c r="AT280" s="379" t="s">
        <v>158</v>
      </c>
      <c r="AU280" s="379" t="s">
        <v>88</v>
      </c>
      <c r="AY280" s="240" t="s">
        <v>141</v>
      </c>
      <c r="BE280" s="339">
        <f>IF(N280="základní",J280,0)</f>
        <v>0</v>
      </c>
      <c r="BF280" s="339">
        <f>IF(N280="snížená",J280,0)</f>
        <v>0</v>
      </c>
      <c r="BG280" s="339">
        <f>IF(N280="zákl. přenesená",J280,0)</f>
        <v>0</v>
      </c>
      <c r="BH280" s="339">
        <f>IF(N280="sníž. přenesená",J280,0)</f>
        <v>0</v>
      </c>
      <c r="BI280" s="339">
        <f>IF(N280="nulová",J280,0)</f>
        <v>0</v>
      </c>
      <c r="BJ280" s="240" t="s">
        <v>86</v>
      </c>
      <c r="BK280" s="339">
        <f>ROUND(I280*H280,2)</f>
        <v>0</v>
      </c>
      <c r="BL280" s="240" t="s">
        <v>149</v>
      </c>
      <c r="BM280" s="379" t="s">
        <v>734</v>
      </c>
    </row>
    <row r="281" spans="1:65" s="466" customFormat="1" ht="11.25">
      <c r="B281" s="467"/>
      <c r="D281" s="382" t="s">
        <v>156</v>
      </c>
      <c r="E281" s="468" t="s">
        <v>1</v>
      </c>
      <c r="F281" s="469" t="s">
        <v>432</v>
      </c>
      <c r="H281" s="468" t="s">
        <v>1</v>
      </c>
      <c r="I281" s="496"/>
      <c r="L281" s="467"/>
      <c r="M281" s="470"/>
      <c r="N281" s="471"/>
      <c r="O281" s="471"/>
      <c r="P281" s="471"/>
      <c r="Q281" s="471"/>
      <c r="R281" s="471"/>
      <c r="S281" s="471"/>
      <c r="T281" s="472"/>
      <c r="AT281" s="468" t="s">
        <v>156</v>
      </c>
      <c r="AU281" s="468" t="s">
        <v>88</v>
      </c>
      <c r="AV281" s="466" t="s">
        <v>86</v>
      </c>
      <c r="AW281" s="466" t="s">
        <v>34</v>
      </c>
      <c r="AX281" s="466" t="s">
        <v>79</v>
      </c>
      <c r="AY281" s="468" t="s">
        <v>141</v>
      </c>
    </row>
    <row r="282" spans="1:65" s="380" customFormat="1" ht="11.25">
      <c r="B282" s="381"/>
      <c r="D282" s="382" t="s">
        <v>156</v>
      </c>
      <c r="E282" s="383" t="s">
        <v>1</v>
      </c>
      <c r="F282" s="384" t="s">
        <v>157</v>
      </c>
      <c r="H282" s="385">
        <v>5</v>
      </c>
      <c r="I282" s="386"/>
      <c r="L282" s="381"/>
      <c r="M282" s="387"/>
      <c r="N282" s="388"/>
      <c r="O282" s="388"/>
      <c r="P282" s="388"/>
      <c r="Q282" s="388"/>
      <c r="R282" s="388"/>
      <c r="S282" s="388"/>
      <c r="T282" s="389"/>
      <c r="AT282" s="383" t="s">
        <v>156</v>
      </c>
      <c r="AU282" s="383" t="s">
        <v>88</v>
      </c>
      <c r="AV282" s="380" t="s">
        <v>88</v>
      </c>
      <c r="AW282" s="380" t="s">
        <v>34</v>
      </c>
      <c r="AX282" s="380" t="s">
        <v>86</v>
      </c>
      <c r="AY282" s="383" t="s">
        <v>141</v>
      </c>
    </row>
    <row r="283" spans="1:65" s="378" customFormat="1" ht="24.2" customHeight="1">
      <c r="A283" s="251"/>
      <c r="B283" s="252"/>
      <c r="C283" s="368" t="s">
        <v>562</v>
      </c>
      <c r="D283" s="368" t="s">
        <v>144</v>
      </c>
      <c r="E283" s="369" t="s">
        <v>735</v>
      </c>
      <c r="F283" s="370" t="s">
        <v>736</v>
      </c>
      <c r="G283" s="371" t="s">
        <v>154</v>
      </c>
      <c r="H283" s="372">
        <v>2</v>
      </c>
      <c r="I283" s="151"/>
      <c r="J283" s="373">
        <f>ROUND(I283*H283,2)</f>
        <v>0</v>
      </c>
      <c r="K283" s="370" t="s">
        <v>148</v>
      </c>
      <c r="L283" s="252"/>
      <c r="M283" s="374" t="s">
        <v>1</v>
      </c>
      <c r="N283" s="375" t="s">
        <v>44</v>
      </c>
      <c r="O283" s="376">
        <v>0.81699999999999995</v>
      </c>
      <c r="P283" s="376">
        <f>O283*H283</f>
        <v>1.6339999999999999</v>
      </c>
      <c r="Q283" s="376">
        <v>3.8260000000000002E-2</v>
      </c>
      <c r="R283" s="376">
        <f>Q283*H283</f>
        <v>7.6520000000000005E-2</v>
      </c>
      <c r="S283" s="376">
        <v>0</v>
      </c>
      <c r="T283" s="377">
        <f>S283*H283</f>
        <v>0</v>
      </c>
      <c r="U283" s="251"/>
      <c r="V283" s="251"/>
      <c r="W283" s="251"/>
      <c r="X283" s="251"/>
      <c r="Y283" s="251"/>
      <c r="Z283" s="251"/>
      <c r="AA283" s="251"/>
      <c r="AB283" s="251"/>
      <c r="AC283" s="251"/>
      <c r="AD283" s="251"/>
      <c r="AE283" s="251"/>
      <c r="AR283" s="379" t="s">
        <v>149</v>
      </c>
      <c r="AT283" s="379" t="s">
        <v>144</v>
      </c>
      <c r="AU283" s="379" t="s">
        <v>88</v>
      </c>
      <c r="AY283" s="240" t="s">
        <v>141</v>
      </c>
      <c r="BE283" s="339">
        <f>IF(N283="základní",J283,0)</f>
        <v>0</v>
      </c>
      <c r="BF283" s="339">
        <f>IF(N283="snížená",J283,0)</f>
        <v>0</v>
      </c>
      <c r="BG283" s="339">
        <f>IF(N283="zákl. přenesená",J283,0)</f>
        <v>0</v>
      </c>
      <c r="BH283" s="339">
        <f>IF(N283="sníž. přenesená",J283,0)</f>
        <v>0</v>
      </c>
      <c r="BI283" s="339">
        <f>IF(N283="nulová",J283,0)</f>
        <v>0</v>
      </c>
      <c r="BJ283" s="240" t="s">
        <v>86</v>
      </c>
      <c r="BK283" s="339">
        <f>ROUND(I283*H283,2)</f>
        <v>0</v>
      </c>
      <c r="BL283" s="240" t="s">
        <v>149</v>
      </c>
      <c r="BM283" s="379" t="s">
        <v>737</v>
      </c>
    </row>
    <row r="284" spans="1:65" s="378" customFormat="1" ht="24.2" customHeight="1">
      <c r="A284" s="251"/>
      <c r="B284" s="252"/>
      <c r="C284" s="481" t="s">
        <v>566</v>
      </c>
      <c r="D284" s="481" t="s">
        <v>158</v>
      </c>
      <c r="E284" s="482" t="s">
        <v>738</v>
      </c>
      <c r="F284" s="483" t="s">
        <v>739</v>
      </c>
      <c r="G284" s="484" t="s">
        <v>154</v>
      </c>
      <c r="H284" s="485">
        <v>2</v>
      </c>
      <c r="I284" s="177"/>
      <c r="J284" s="486">
        <f>ROUND(I284*H284,2)</f>
        <v>0</v>
      </c>
      <c r="K284" s="483" t="s">
        <v>148</v>
      </c>
      <c r="L284" s="487"/>
      <c r="M284" s="488" t="s">
        <v>1</v>
      </c>
      <c r="N284" s="489" t="s">
        <v>44</v>
      </c>
      <c r="O284" s="376">
        <v>0</v>
      </c>
      <c r="P284" s="376">
        <f>O284*H284</f>
        <v>0</v>
      </c>
      <c r="Q284" s="376">
        <v>0.44900000000000001</v>
      </c>
      <c r="R284" s="376">
        <f>Q284*H284</f>
        <v>0.89800000000000002</v>
      </c>
      <c r="S284" s="376">
        <v>0</v>
      </c>
      <c r="T284" s="377">
        <f>S284*H284</f>
        <v>0</v>
      </c>
      <c r="U284" s="251"/>
      <c r="V284" s="251"/>
      <c r="W284" s="251"/>
      <c r="X284" s="251"/>
      <c r="Y284" s="251"/>
      <c r="Z284" s="251"/>
      <c r="AA284" s="251"/>
      <c r="AB284" s="251"/>
      <c r="AC284" s="251"/>
      <c r="AD284" s="251"/>
      <c r="AE284" s="251"/>
      <c r="AR284" s="379" t="s">
        <v>161</v>
      </c>
      <c r="AT284" s="379" t="s">
        <v>158</v>
      </c>
      <c r="AU284" s="379" t="s">
        <v>88</v>
      </c>
      <c r="AY284" s="240" t="s">
        <v>141</v>
      </c>
      <c r="BE284" s="339">
        <f>IF(N284="základní",J284,0)</f>
        <v>0</v>
      </c>
      <c r="BF284" s="339">
        <f>IF(N284="snížená",J284,0)</f>
        <v>0</v>
      </c>
      <c r="BG284" s="339">
        <f>IF(N284="zákl. přenesená",J284,0)</f>
        <v>0</v>
      </c>
      <c r="BH284" s="339">
        <f>IF(N284="sníž. přenesená",J284,0)</f>
        <v>0</v>
      </c>
      <c r="BI284" s="339">
        <f>IF(N284="nulová",J284,0)</f>
        <v>0</v>
      </c>
      <c r="BJ284" s="240" t="s">
        <v>86</v>
      </c>
      <c r="BK284" s="339">
        <f>ROUND(I284*H284,2)</f>
        <v>0</v>
      </c>
      <c r="BL284" s="240" t="s">
        <v>149</v>
      </c>
      <c r="BM284" s="379" t="s">
        <v>740</v>
      </c>
    </row>
    <row r="285" spans="1:65" s="378" customFormat="1" ht="24.2" customHeight="1">
      <c r="A285" s="251"/>
      <c r="B285" s="252"/>
      <c r="C285" s="368" t="s">
        <v>570</v>
      </c>
      <c r="D285" s="368" t="s">
        <v>144</v>
      </c>
      <c r="E285" s="369" t="s">
        <v>741</v>
      </c>
      <c r="F285" s="370" t="s">
        <v>742</v>
      </c>
      <c r="G285" s="371" t="s">
        <v>154</v>
      </c>
      <c r="H285" s="372">
        <v>1</v>
      </c>
      <c r="I285" s="151"/>
      <c r="J285" s="373">
        <f>ROUND(I285*H285,2)</f>
        <v>0</v>
      </c>
      <c r="K285" s="370" t="s">
        <v>148</v>
      </c>
      <c r="L285" s="252"/>
      <c r="M285" s="374" t="s">
        <v>1</v>
      </c>
      <c r="N285" s="375" t="s">
        <v>44</v>
      </c>
      <c r="O285" s="376">
        <v>0.64100000000000001</v>
      </c>
      <c r="P285" s="376">
        <f>O285*H285</f>
        <v>0.64100000000000001</v>
      </c>
      <c r="Q285" s="376">
        <v>0</v>
      </c>
      <c r="R285" s="376">
        <f>Q285*H285</f>
        <v>0</v>
      </c>
      <c r="S285" s="376">
        <v>0.1</v>
      </c>
      <c r="T285" s="377">
        <f>S285*H285</f>
        <v>0.1</v>
      </c>
      <c r="U285" s="251"/>
      <c r="V285" s="251"/>
      <c r="W285" s="251"/>
      <c r="X285" s="251"/>
      <c r="Y285" s="251"/>
      <c r="Z285" s="251"/>
      <c r="AA285" s="251"/>
      <c r="AB285" s="251"/>
      <c r="AC285" s="251"/>
      <c r="AD285" s="251"/>
      <c r="AE285" s="251"/>
      <c r="AR285" s="379" t="s">
        <v>149</v>
      </c>
      <c r="AT285" s="379" t="s">
        <v>144</v>
      </c>
      <c r="AU285" s="379" t="s">
        <v>88</v>
      </c>
      <c r="AY285" s="240" t="s">
        <v>141</v>
      </c>
      <c r="BE285" s="339">
        <f>IF(N285="základní",J285,0)</f>
        <v>0</v>
      </c>
      <c r="BF285" s="339">
        <f>IF(N285="snížená",J285,0)</f>
        <v>0</v>
      </c>
      <c r="BG285" s="339">
        <f>IF(N285="zákl. přenesená",J285,0)</f>
        <v>0</v>
      </c>
      <c r="BH285" s="339">
        <f>IF(N285="sníž. přenesená",J285,0)</f>
        <v>0</v>
      </c>
      <c r="BI285" s="339">
        <f>IF(N285="nulová",J285,0)</f>
        <v>0</v>
      </c>
      <c r="BJ285" s="240" t="s">
        <v>86</v>
      </c>
      <c r="BK285" s="339">
        <f>ROUND(I285*H285,2)</f>
        <v>0</v>
      </c>
      <c r="BL285" s="240" t="s">
        <v>149</v>
      </c>
      <c r="BM285" s="379" t="s">
        <v>743</v>
      </c>
    </row>
    <row r="286" spans="1:65" s="378" customFormat="1" ht="24.2" customHeight="1">
      <c r="A286" s="251"/>
      <c r="B286" s="252"/>
      <c r="C286" s="368" t="s">
        <v>574</v>
      </c>
      <c r="D286" s="368" t="s">
        <v>144</v>
      </c>
      <c r="E286" s="369" t="s">
        <v>173</v>
      </c>
      <c r="F286" s="370" t="s">
        <v>174</v>
      </c>
      <c r="G286" s="371" t="s">
        <v>154</v>
      </c>
      <c r="H286" s="372">
        <v>2</v>
      </c>
      <c r="I286" s="151"/>
      <c r="J286" s="373">
        <f>ROUND(I286*H286,2)</f>
        <v>0</v>
      </c>
      <c r="K286" s="370" t="s">
        <v>1</v>
      </c>
      <c r="L286" s="252"/>
      <c r="M286" s="374" t="s">
        <v>1</v>
      </c>
      <c r="N286" s="375" t="s">
        <v>44</v>
      </c>
      <c r="O286" s="376">
        <v>1.994</v>
      </c>
      <c r="P286" s="376">
        <f>O286*H286</f>
        <v>3.988</v>
      </c>
      <c r="Q286" s="376">
        <v>0.217338</v>
      </c>
      <c r="R286" s="376">
        <f>Q286*H286</f>
        <v>0.43467600000000001</v>
      </c>
      <c r="S286" s="376">
        <v>0</v>
      </c>
      <c r="T286" s="377">
        <f>S286*H286</f>
        <v>0</v>
      </c>
      <c r="U286" s="251"/>
      <c r="V286" s="251"/>
      <c r="W286" s="251"/>
      <c r="X286" s="251"/>
      <c r="Y286" s="251"/>
      <c r="Z286" s="251"/>
      <c r="AA286" s="251"/>
      <c r="AB286" s="251"/>
      <c r="AC286" s="251"/>
      <c r="AD286" s="251"/>
      <c r="AE286" s="251"/>
      <c r="AR286" s="379" t="s">
        <v>149</v>
      </c>
      <c r="AT286" s="379" t="s">
        <v>144</v>
      </c>
      <c r="AU286" s="379" t="s">
        <v>88</v>
      </c>
      <c r="AY286" s="240" t="s">
        <v>141</v>
      </c>
      <c r="BE286" s="339">
        <f>IF(N286="základní",J286,0)</f>
        <v>0</v>
      </c>
      <c r="BF286" s="339">
        <f>IF(N286="snížená",J286,0)</f>
        <v>0</v>
      </c>
      <c r="BG286" s="339">
        <f>IF(N286="zákl. přenesená",J286,0)</f>
        <v>0</v>
      </c>
      <c r="BH286" s="339">
        <f>IF(N286="sníž. přenesená",J286,0)</f>
        <v>0</v>
      </c>
      <c r="BI286" s="339">
        <f>IF(N286="nulová",J286,0)</f>
        <v>0</v>
      </c>
      <c r="BJ286" s="240" t="s">
        <v>86</v>
      </c>
      <c r="BK286" s="339">
        <f>ROUND(I286*H286,2)</f>
        <v>0</v>
      </c>
      <c r="BL286" s="240" t="s">
        <v>149</v>
      </c>
      <c r="BM286" s="379" t="s">
        <v>744</v>
      </c>
    </row>
    <row r="287" spans="1:65" s="466" customFormat="1" ht="11.25">
      <c r="B287" s="467"/>
      <c r="D287" s="382" t="s">
        <v>156</v>
      </c>
      <c r="E287" s="468" t="s">
        <v>1</v>
      </c>
      <c r="F287" s="469" t="s">
        <v>432</v>
      </c>
      <c r="H287" s="468" t="s">
        <v>1</v>
      </c>
      <c r="I287" s="496"/>
      <c r="L287" s="467"/>
      <c r="M287" s="470"/>
      <c r="N287" s="471"/>
      <c r="O287" s="471"/>
      <c r="P287" s="471"/>
      <c r="Q287" s="471"/>
      <c r="R287" s="471"/>
      <c r="S287" s="471"/>
      <c r="T287" s="472"/>
      <c r="AT287" s="468" t="s">
        <v>156</v>
      </c>
      <c r="AU287" s="468" t="s">
        <v>88</v>
      </c>
      <c r="AV287" s="466" t="s">
        <v>86</v>
      </c>
      <c r="AW287" s="466" t="s">
        <v>34</v>
      </c>
      <c r="AX287" s="466" t="s">
        <v>79</v>
      </c>
      <c r="AY287" s="468" t="s">
        <v>141</v>
      </c>
    </row>
    <row r="288" spans="1:65" s="380" customFormat="1" ht="11.25">
      <c r="B288" s="381"/>
      <c r="D288" s="382" t="s">
        <v>156</v>
      </c>
      <c r="E288" s="383" t="s">
        <v>1</v>
      </c>
      <c r="F288" s="384" t="s">
        <v>88</v>
      </c>
      <c r="H288" s="385">
        <v>2</v>
      </c>
      <c r="I288" s="386"/>
      <c r="L288" s="381"/>
      <c r="M288" s="387"/>
      <c r="N288" s="388"/>
      <c r="O288" s="388"/>
      <c r="P288" s="388"/>
      <c r="Q288" s="388"/>
      <c r="R288" s="388"/>
      <c r="S288" s="388"/>
      <c r="T288" s="389"/>
      <c r="AT288" s="383" t="s">
        <v>156</v>
      </c>
      <c r="AU288" s="383" t="s">
        <v>88</v>
      </c>
      <c r="AV288" s="380" t="s">
        <v>88</v>
      </c>
      <c r="AW288" s="380" t="s">
        <v>34</v>
      </c>
      <c r="AX288" s="380" t="s">
        <v>86</v>
      </c>
      <c r="AY288" s="383" t="s">
        <v>141</v>
      </c>
    </row>
    <row r="289" spans="1:65" s="378" customFormat="1" ht="24.2" customHeight="1">
      <c r="A289" s="251"/>
      <c r="B289" s="252"/>
      <c r="C289" s="481" t="s">
        <v>576</v>
      </c>
      <c r="D289" s="481" t="s">
        <v>158</v>
      </c>
      <c r="E289" s="482" t="s">
        <v>178</v>
      </c>
      <c r="F289" s="483" t="s">
        <v>179</v>
      </c>
      <c r="G289" s="484" t="s">
        <v>154</v>
      </c>
      <c r="H289" s="485">
        <v>2</v>
      </c>
      <c r="I289" s="177"/>
      <c r="J289" s="486">
        <f>ROUND(I289*H289,2)</f>
        <v>0</v>
      </c>
      <c r="K289" s="483" t="s">
        <v>1</v>
      </c>
      <c r="L289" s="487"/>
      <c r="M289" s="488" t="s">
        <v>1</v>
      </c>
      <c r="N289" s="489" t="s">
        <v>44</v>
      </c>
      <c r="O289" s="376">
        <v>0</v>
      </c>
      <c r="P289" s="376">
        <f>O289*H289</f>
        <v>0</v>
      </c>
      <c r="Q289" s="376">
        <v>8.1000000000000003E-2</v>
      </c>
      <c r="R289" s="376">
        <f>Q289*H289</f>
        <v>0.16200000000000001</v>
      </c>
      <c r="S289" s="376">
        <v>0</v>
      </c>
      <c r="T289" s="377">
        <f>S289*H289</f>
        <v>0</v>
      </c>
      <c r="U289" s="251"/>
      <c r="V289" s="251"/>
      <c r="W289" s="251"/>
      <c r="X289" s="251"/>
      <c r="Y289" s="251"/>
      <c r="Z289" s="251"/>
      <c r="AA289" s="251"/>
      <c r="AB289" s="251"/>
      <c r="AC289" s="251"/>
      <c r="AD289" s="251"/>
      <c r="AE289" s="251"/>
      <c r="AR289" s="379" t="s">
        <v>161</v>
      </c>
      <c r="AT289" s="379" t="s">
        <v>158</v>
      </c>
      <c r="AU289" s="379" t="s">
        <v>88</v>
      </c>
      <c r="AY289" s="240" t="s">
        <v>141</v>
      </c>
      <c r="BE289" s="339">
        <f>IF(N289="základní",J289,0)</f>
        <v>0</v>
      </c>
      <c r="BF289" s="339">
        <f>IF(N289="snížená",J289,0)</f>
        <v>0</v>
      </c>
      <c r="BG289" s="339">
        <f>IF(N289="zákl. přenesená",J289,0)</f>
        <v>0</v>
      </c>
      <c r="BH289" s="339">
        <f>IF(N289="sníž. přenesená",J289,0)</f>
        <v>0</v>
      </c>
      <c r="BI289" s="339">
        <f>IF(N289="nulová",J289,0)</f>
        <v>0</v>
      </c>
      <c r="BJ289" s="240" t="s">
        <v>86</v>
      </c>
      <c r="BK289" s="339">
        <f>ROUND(I289*H289,2)</f>
        <v>0</v>
      </c>
      <c r="BL289" s="240" t="s">
        <v>149</v>
      </c>
      <c r="BM289" s="379" t="s">
        <v>745</v>
      </c>
    </row>
    <row r="290" spans="1:65" s="378" customFormat="1" ht="14.45" customHeight="1">
      <c r="A290" s="251"/>
      <c r="B290" s="252"/>
      <c r="C290" s="368" t="s">
        <v>578</v>
      </c>
      <c r="D290" s="368" t="s">
        <v>144</v>
      </c>
      <c r="E290" s="369" t="s">
        <v>579</v>
      </c>
      <c r="F290" s="370" t="s">
        <v>580</v>
      </c>
      <c r="G290" s="371" t="s">
        <v>147</v>
      </c>
      <c r="H290" s="372">
        <v>31.58</v>
      </c>
      <c r="I290" s="151"/>
      <c r="J290" s="373">
        <f>ROUND(I290*H290,2)</f>
        <v>0</v>
      </c>
      <c r="K290" s="370" t="s">
        <v>1</v>
      </c>
      <c r="L290" s="252"/>
      <c r="M290" s="374" t="s">
        <v>1</v>
      </c>
      <c r="N290" s="375" t="s">
        <v>44</v>
      </c>
      <c r="O290" s="376">
        <v>2.5000000000000001E-2</v>
      </c>
      <c r="P290" s="376">
        <f>O290*H290</f>
        <v>0.78949999999999998</v>
      </c>
      <c r="Q290" s="376">
        <v>9.0000000000000006E-5</v>
      </c>
      <c r="R290" s="376">
        <f>Q290*H290</f>
        <v>2.8422E-3</v>
      </c>
      <c r="S290" s="376">
        <v>0</v>
      </c>
      <c r="T290" s="377">
        <f>S290*H290</f>
        <v>0</v>
      </c>
      <c r="U290" s="251"/>
      <c r="V290" s="251"/>
      <c r="W290" s="251"/>
      <c r="X290" s="251"/>
      <c r="Y290" s="251"/>
      <c r="Z290" s="251"/>
      <c r="AA290" s="251"/>
      <c r="AB290" s="251"/>
      <c r="AC290" s="251"/>
      <c r="AD290" s="251"/>
      <c r="AE290" s="251"/>
      <c r="AR290" s="379" t="s">
        <v>149</v>
      </c>
      <c r="AT290" s="379" t="s">
        <v>144</v>
      </c>
      <c r="AU290" s="379" t="s">
        <v>88</v>
      </c>
      <c r="AY290" s="240" t="s">
        <v>141</v>
      </c>
      <c r="BE290" s="339">
        <f>IF(N290="základní",J290,0)</f>
        <v>0</v>
      </c>
      <c r="BF290" s="339">
        <f>IF(N290="snížená",J290,0)</f>
        <v>0</v>
      </c>
      <c r="BG290" s="339">
        <f>IF(N290="zákl. přenesená",J290,0)</f>
        <v>0</v>
      </c>
      <c r="BH290" s="339">
        <f>IF(N290="sníž. přenesená",J290,0)</f>
        <v>0</v>
      </c>
      <c r="BI290" s="339">
        <f>IF(N290="nulová",J290,0)</f>
        <v>0</v>
      </c>
      <c r="BJ290" s="240" t="s">
        <v>86</v>
      </c>
      <c r="BK290" s="339">
        <f>ROUND(I290*H290,2)</f>
        <v>0</v>
      </c>
      <c r="BL290" s="240" t="s">
        <v>149</v>
      </c>
      <c r="BM290" s="379" t="s">
        <v>746</v>
      </c>
    </row>
    <row r="291" spans="1:65" s="466" customFormat="1" ht="11.25">
      <c r="B291" s="467"/>
      <c r="D291" s="382" t="s">
        <v>156</v>
      </c>
      <c r="E291" s="468" t="s">
        <v>1</v>
      </c>
      <c r="F291" s="469" t="s">
        <v>582</v>
      </c>
      <c r="H291" s="468" t="s">
        <v>1</v>
      </c>
      <c r="I291" s="496"/>
      <c r="L291" s="467"/>
      <c r="M291" s="470"/>
      <c r="N291" s="471"/>
      <c r="O291" s="471"/>
      <c r="P291" s="471"/>
      <c r="Q291" s="471"/>
      <c r="R291" s="471"/>
      <c r="S291" s="471"/>
      <c r="T291" s="472"/>
      <c r="AT291" s="468" t="s">
        <v>156</v>
      </c>
      <c r="AU291" s="468" t="s">
        <v>88</v>
      </c>
      <c r="AV291" s="466" t="s">
        <v>86</v>
      </c>
      <c r="AW291" s="466" t="s">
        <v>34</v>
      </c>
      <c r="AX291" s="466" t="s">
        <v>79</v>
      </c>
      <c r="AY291" s="468" t="s">
        <v>141</v>
      </c>
    </row>
    <row r="292" spans="1:65" s="380" customFormat="1" ht="11.25">
      <c r="B292" s="381"/>
      <c r="D292" s="382" t="s">
        <v>156</v>
      </c>
      <c r="E292" s="383" t="s">
        <v>1</v>
      </c>
      <c r="F292" s="384" t="s">
        <v>667</v>
      </c>
      <c r="H292" s="385">
        <v>31.58</v>
      </c>
      <c r="I292" s="386"/>
      <c r="L292" s="381"/>
      <c r="M292" s="387"/>
      <c r="N292" s="388"/>
      <c r="O292" s="388"/>
      <c r="P292" s="388"/>
      <c r="Q292" s="388"/>
      <c r="R292" s="388"/>
      <c r="S292" s="388"/>
      <c r="T292" s="389"/>
      <c r="AT292" s="383" t="s">
        <v>156</v>
      </c>
      <c r="AU292" s="383" t="s">
        <v>88</v>
      </c>
      <c r="AV292" s="380" t="s">
        <v>88</v>
      </c>
      <c r="AW292" s="380" t="s">
        <v>34</v>
      </c>
      <c r="AX292" s="380" t="s">
        <v>86</v>
      </c>
      <c r="AY292" s="383" t="s">
        <v>141</v>
      </c>
    </row>
    <row r="293" spans="1:65" s="449" customFormat="1" ht="22.9" customHeight="1">
      <c r="B293" s="450"/>
      <c r="D293" s="451" t="s">
        <v>78</v>
      </c>
      <c r="E293" s="460" t="s">
        <v>593</v>
      </c>
      <c r="F293" s="460" t="s">
        <v>594</v>
      </c>
      <c r="I293" s="498"/>
      <c r="J293" s="461">
        <f>BK293</f>
        <v>0</v>
      </c>
      <c r="L293" s="450"/>
      <c r="M293" s="454"/>
      <c r="N293" s="455"/>
      <c r="O293" s="455"/>
      <c r="P293" s="456">
        <f>SUM(P294:P299)</f>
        <v>0.25145999999999996</v>
      </c>
      <c r="Q293" s="455"/>
      <c r="R293" s="456">
        <f>SUM(R294:R299)</f>
        <v>0</v>
      </c>
      <c r="S293" s="455"/>
      <c r="T293" s="457">
        <f>SUM(T294:T299)</f>
        <v>0</v>
      </c>
      <c r="AR293" s="451" t="s">
        <v>86</v>
      </c>
      <c r="AT293" s="458" t="s">
        <v>78</v>
      </c>
      <c r="AU293" s="458" t="s">
        <v>86</v>
      </c>
      <c r="AY293" s="451" t="s">
        <v>141</v>
      </c>
      <c r="BK293" s="459">
        <f>SUM(BK294:BK299)</f>
        <v>0</v>
      </c>
    </row>
    <row r="294" spans="1:65" s="378" customFormat="1" ht="24.2" customHeight="1">
      <c r="A294" s="251"/>
      <c r="B294" s="252"/>
      <c r="C294" s="368" t="s">
        <v>584</v>
      </c>
      <c r="D294" s="368" t="s">
        <v>144</v>
      </c>
      <c r="E294" s="369" t="s">
        <v>596</v>
      </c>
      <c r="F294" s="370" t="s">
        <v>597</v>
      </c>
      <c r="G294" s="371" t="s">
        <v>228</v>
      </c>
      <c r="H294" s="372">
        <v>8.3819999999999997</v>
      </c>
      <c r="I294" s="151"/>
      <c r="J294" s="373">
        <f>ROUND(I294*H294,2)</f>
        <v>0</v>
      </c>
      <c r="K294" s="370" t="s">
        <v>1</v>
      </c>
      <c r="L294" s="252"/>
      <c r="M294" s="374" t="s">
        <v>1</v>
      </c>
      <c r="N294" s="375" t="s">
        <v>44</v>
      </c>
      <c r="O294" s="376">
        <v>0.03</v>
      </c>
      <c r="P294" s="376">
        <f>O294*H294</f>
        <v>0.25145999999999996</v>
      </c>
      <c r="Q294" s="376">
        <v>0</v>
      </c>
      <c r="R294" s="376">
        <f>Q294*H294</f>
        <v>0</v>
      </c>
      <c r="S294" s="376">
        <v>0</v>
      </c>
      <c r="T294" s="377">
        <f>S294*H294</f>
        <v>0</v>
      </c>
      <c r="U294" s="251"/>
      <c r="V294" s="251"/>
      <c r="W294" s="251"/>
      <c r="X294" s="251"/>
      <c r="Y294" s="251"/>
      <c r="Z294" s="251"/>
      <c r="AA294" s="251"/>
      <c r="AB294" s="251"/>
      <c r="AC294" s="251"/>
      <c r="AD294" s="251"/>
      <c r="AE294" s="251"/>
      <c r="AR294" s="379" t="s">
        <v>149</v>
      </c>
      <c r="AT294" s="379" t="s">
        <v>144</v>
      </c>
      <c r="AU294" s="379" t="s">
        <v>88</v>
      </c>
      <c r="AY294" s="240" t="s">
        <v>141</v>
      </c>
      <c r="BE294" s="339">
        <f>IF(N294="základní",J294,0)</f>
        <v>0</v>
      </c>
      <c r="BF294" s="339">
        <f>IF(N294="snížená",J294,0)</f>
        <v>0</v>
      </c>
      <c r="BG294" s="339">
        <f>IF(N294="zákl. přenesená",J294,0)</f>
        <v>0</v>
      </c>
      <c r="BH294" s="339">
        <f>IF(N294="sníž. přenesená",J294,0)</f>
        <v>0</v>
      </c>
      <c r="BI294" s="339">
        <f>IF(N294="nulová",J294,0)</f>
        <v>0</v>
      </c>
      <c r="BJ294" s="240" t="s">
        <v>86</v>
      </c>
      <c r="BK294" s="339">
        <f>ROUND(I294*H294,2)</f>
        <v>0</v>
      </c>
      <c r="BL294" s="240" t="s">
        <v>149</v>
      </c>
      <c r="BM294" s="379" t="s">
        <v>747</v>
      </c>
    </row>
    <row r="295" spans="1:65" s="466" customFormat="1" ht="11.25">
      <c r="B295" s="467"/>
      <c r="D295" s="382" t="s">
        <v>156</v>
      </c>
      <c r="E295" s="468" t="s">
        <v>1</v>
      </c>
      <c r="F295" s="469" t="s">
        <v>599</v>
      </c>
      <c r="H295" s="468" t="s">
        <v>1</v>
      </c>
      <c r="I295" s="496"/>
      <c r="L295" s="467"/>
      <c r="M295" s="470"/>
      <c r="N295" s="471"/>
      <c r="O295" s="471"/>
      <c r="P295" s="471"/>
      <c r="Q295" s="471"/>
      <c r="R295" s="471"/>
      <c r="S295" s="471"/>
      <c r="T295" s="472"/>
      <c r="AT295" s="468" t="s">
        <v>156</v>
      </c>
      <c r="AU295" s="468" t="s">
        <v>88</v>
      </c>
      <c r="AV295" s="466" t="s">
        <v>86</v>
      </c>
      <c r="AW295" s="466" t="s">
        <v>34</v>
      </c>
      <c r="AX295" s="466" t="s">
        <v>79</v>
      </c>
      <c r="AY295" s="468" t="s">
        <v>141</v>
      </c>
    </row>
    <row r="296" spans="1:65" s="466" customFormat="1" ht="11.25">
      <c r="B296" s="467"/>
      <c r="D296" s="382" t="s">
        <v>156</v>
      </c>
      <c r="E296" s="468" t="s">
        <v>1</v>
      </c>
      <c r="F296" s="469" t="s">
        <v>600</v>
      </c>
      <c r="H296" s="468" t="s">
        <v>1</v>
      </c>
      <c r="I296" s="496"/>
      <c r="L296" s="467"/>
      <c r="M296" s="470"/>
      <c r="N296" s="471"/>
      <c r="O296" s="471"/>
      <c r="P296" s="471"/>
      <c r="Q296" s="471"/>
      <c r="R296" s="471"/>
      <c r="S296" s="471"/>
      <c r="T296" s="472"/>
      <c r="AT296" s="468" t="s">
        <v>156</v>
      </c>
      <c r="AU296" s="468" t="s">
        <v>88</v>
      </c>
      <c r="AV296" s="466" t="s">
        <v>86</v>
      </c>
      <c r="AW296" s="466" t="s">
        <v>34</v>
      </c>
      <c r="AX296" s="466" t="s">
        <v>79</v>
      </c>
      <c r="AY296" s="468" t="s">
        <v>141</v>
      </c>
    </row>
    <row r="297" spans="1:65" s="466" customFormat="1" ht="11.25">
      <c r="B297" s="467"/>
      <c r="D297" s="382" t="s">
        <v>156</v>
      </c>
      <c r="E297" s="468" t="s">
        <v>1</v>
      </c>
      <c r="F297" s="469" t="s">
        <v>388</v>
      </c>
      <c r="H297" s="468" t="s">
        <v>1</v>
      </c>
      <c r="I297" s="496"/>
      <c r="L297" s="467"/>
      <c r="M297" s="470"/>
      <c r="N297" s="471"/>
      <c r="O297" s="471"/>
      <c r="P297" s="471"/>
      <c r="Q297" s="471"/>
      <c r="R297" s="471"/>
      <c r="S297" s="471"/>
      <c r="T297" s="472"/>
      <c r="AT297" s="468" t="s">
        <v>156</v>
      </c>
      <c r="AU297" s="468" t="s">
        <v>88</v>
      </c>
      <c r="AV297" s="466" t="s">
        <v>86</v>
      </c>
      <c r="AW297" s="466" t="s">
        <v>34</v>
      </c>
      <c r="AX297" s="466" t="s">
        <v>79</v>
      </c>
      <c r="AY297" s="468" t="s">
        <v>141</v>
      </c>
    </row>
    <row r="298" spans="1:65" s="380" customFormat="1" ht="11.25">
      <c r="B298" s="381"/>
      <c r="D298" s="382" t="s">
        <v>156</v>
      </c>
      <c r="E298" s="383" t="s">
        <v>1</v>
      </c>
      <c r="F298" s="384" t="s">
        <v>748</v>
      </c>
      <c r="H298" s="385">
        <v>8.3819999999999997</v>
      </c>
      <c r="I298" s="386"/>
      <c r="L298" s="381"/>
      <c r="M298" s="387"/>
      <c r="N298" s="388"/>
      <c r="O298" s="388"/>
      <c r="P298" s="388"/>
      <c r="Q298" s="388"/>
      <c r="R298" s="388"/>
      <c r="S298" s="388"/>
      <c r="T298" s="389"/>
      <c r="AT298" s="383" t="s">
        <v>156</v>
      </c>
      <c r="AU298" s="383" t="s">
        <v>88</v>
      </c>
      <c r="AV298" s="380" t="s">
        <v>88</v>
      </c>
      <c r="AW298" s="380" t="s">
        <v>34</v>
      </c>
      <c r="AX298" s="380" t="s">
        <v>79</v>
      </c>
      <c r="AY298" s="383" t="s">
        <v>141</v>
      </c>
    </row>
    <row r="299" spans="1:65" s="473" customFormat="1" ht="11.25">
      <c r="B299" s="474"/>
      <c r="D299" s="382" t="s">
        <v>156</v>
      </c>
      <c r="E299" s="475" t="s">
        <v>1</v>
      </c>
      <c r="F299" s="476" t="s">
        <v>172</v>
      </c>
      <c r="H299" s="477">
        <v>8.3819999999999997</v>
      </c>
      <c r="I299" s="497"/>
      <c r="L299" s="474"/>
      <c r="M299" s="478"/>
      <c r="N299" s="479"/>
      <c r="O299" s="479"/>
      <c r="P299" s="479"/>
      <c r="Q299" s="479"/>
      <c r="R299" s="479"/>
      <c r="S299" s="479"/>
      <c r="T299" s="480"/>
      <c r="AT299" s="475" t="s">
        <v>156</v>
      </c>
      <c r="AU299" s="475" t="s">
        <v>88</v>
      </c>
      <c r="AV299" s="473" t="s">
        <v>149</v>
      </c>
      <c r="AW299" s="473" t="s">
        <v>34</v>
      </c>
      <c r="AX299" s="473" t="s">
        <v>86</v>
      </c>
      <c r="AY299" s="475" t="s">
        <v>141</v>
      </c>
    </row>
    <row r="300" spans="1:65" s="449" customFormat="1" ht="22.9" customHeight="1">
      <c r="B300" s="450"/>
      <c r="D300" s="451" t="s">
        <v>78</v>
      </c>
      <c r="E300" s="460" t="s">
        <v>602</v>
      </c>
      <c r="F300" s="460" t="s">
        <v>603</v>
      </c>
      <c r="I300" s="498"/>
      <c r="J300" s="461">
        <f>BK300</f>
        <v>0</v>
      </c>
      <c r="L300" s="450"/>
      <c r="M300" s="454"/>
      <c r="N300" s="455"/>
      <c r="O300" s="455"/>
      <c r="P300" s="456">
        <f>P301</f>
        <v>7.1891669999999994</v>
      </c>
      <c r="Q300" s="455"/>
      <c r="R300" s="456">
        <f>R301</f>
        <v>0</v>
      </c>
      <c r="S300" s="455"/>
      <c r="T300" s="457">
        <f>T301</f>
        <v>0</v>
      </c>
      <c r="AR300" s="451" t="s">
        <v>86</v>
      </c>
      <c r="AT300" s="458" t="s">
        <v>78</v>
      </c>
      <c r="AU300" s="458" t="s">
        <v>86</v>
      </c>
      <c r="AY300" s="451" t="s">
        <v>141</v>
      </c>
      <c r="BK300" s="459">
        <f>BK301</f>
        <v>0</v>
      </c>
    </row>
    <row r="301" spans="1:65" s="378" customFormat="1" ht="37.9" customHeight="1">
      <c r="A301" s="251"/>
      <c r="B301" s="252"/>
      <c r="C301" s="368" t="s">
        <v>588</v>
      </c>
      <c r="D301" s="368" t="s">
        <v>144</v>
      </c>
      <c r="E301" s="369" t="s">
        <v>605</v>
      </c>
      <c r="F301" s="370" t="s">
        <v>606</v>
      </c>
      <c r="G301" s="371" t="s">
        <v>228</v>
      </c>
      <c r="H301" s="372">
        <v>9.4469999999999992</v>
      </c>
      <c r="I301" s="151"/>
      <c r="J301" s="373">
        <f>ROUND(I301*H301,2)</f>
        <v>0</v>
      </c>
      <c r="K301" s="370" t="s">
        <v>148</v>
      </c>
      <c r="L301" s="252"/>
      <c r="M301" s="374" t="s">
        <v>1</v>
      </c>
      <c r="N301" s="375" t="s">
        <v>44</v>
      </c>
      <c r="O301" s="376">
        <v>0.76100000000000001</v>
      </c>
      <c r="P301" s="376">
        <f>O301*H301</f>
        <v>7.1891669999999994</v>
      </c>
      <c r="Q301" s="376">
        <v>0</v>
      </c>
      <c r="R301" s="376">
        <f>Q301*H301</f>
        <v>0</v>
      </c>
      <c r="S301" s="376">
        <v>0</v>
      </c>
      <c r="T301" s="377">
        <f>S301*H301</f>
        <v>0</v>
      </c>
      <c r="U301" s="251"/>
      <c r="V301" s="251"/>
      <c r="W301" s="251"/>
      <c r="X301" s="251"/>
      <c r="Y301" s="251"/>
      <c r="Z301" s="251"/>
      <c r="AA301" s="251"/>
      <c r="AB301" s="251"/>
      <c r="AC301" s="251"/>
      <c r="AD301" s="251"/>
      <c r="AE301" s="251"/>
      <c r="AR301" s="379" t="s">
        <v>149</v>
      </c>
      <c r="AT301" s="379" t="s">
        <v>144</v>
      </c>
      <c r="AU301" s="379" t="s">
        <v>88</v>
      </c>
      <c r="AY301" s="240" t="s">
        <v>141</v>
      </c>
      <c r="BE301" s="339">
        <f>IF(N301="základní",J301,0)</f>
        <v>0</v>
      </c>
      <c r="BF301" s="339">
        <f>IF(N301="snížená",J301,0)</f>
        <v>0</v>
      </c>
      <c r="BG301" s="339">
        <f>IF(N301="zákl. přenesená",J301,0)</f>
        <v>0</v>
      </c>
      <c r="BH301" s="339">
        <f>IF(N301="sníž. přenesená",J301,0)</f>
        <v>0</v>
      </c>
      <c r="BI301" s="339">
        <f>IF(N301="nulová",J301,0)</f>
        <v>0</v>
      </c>
      <c r="BJ301" s="240" t="s">
        <v>86</v>
      </c>
      <c r="BK301" s="339">
        <f>ROUND(I301*H301,2)</f>
        <v>0</v>
      </c>
      <c r="BL301" s="240" t="s">
        <v>149</v>
      </c>
      <c r="BM301" s="379" t="s">
        <v>749</v>
      </c>
    </row>
    <row r="302" spans="1:65" s="449" customFormat="1" ht="25.9" customHeight="1">
      <c r="B302" s="450"/>
      <c r="D302" s="451" t="s">
        <v>78</v>
      </c>
      <c r="E302" s="452" t="s">
        <v>230</v>
      </c>
      <c r="F302" s="452" t="s">
        <v>231</v>
      </c>
      <c r="I302" s="498"/>
      <c r="J302" s="453">
        <f>BK302</f>
        <v>0</v>
      </c>
      <c r="L302" s="450"/>
      <c r="M302" s="454"/>
      <c r="N302" s="455"/>
      <c r="O302" s="455"/>
      <c r="P302" s="456">
        <f>SUM(P303:P308)</f>
        <v>1.07508</v>
      </c>
      <c r="Q302" s="455"/>
      <c r="R302" s="456">
        <f>SUM(R303:R308)</f>
        <v>0</v>
      </c>
      <c r="S302" s="455"/>
      <c r="T302" s="457">
        <f>SUM(T303:T308)</f>
        <v>0</v>
      </c>
      <c r="AR302" s="451" t="s">
        <v>149</v>
      </c>
      <c r="AT302" s="458" t="s">
        <v>78</v>
      </c>
      <c r="AU302" s="458" t="s">
        <v>79</v>
      </c>
      <c r="AY302" s="451" t="s">
        <v>141</v>
      </c>
      <c r="BK302" s="459">
        <f>SUM(BK303:BK308)</f>
        <v>0</v>
      </c>
    </row>
    <row r="303" spans="1:65" s="378" customFormat="1" ht="76.349999999999994" customHeight="1">
      <c r="A303" s="251"/>
      <c r="B303" s="252"/>
      <c r="C303" s="368" t="s">
        <v>595</v>
      </c>
      <c r="D303" s="368" t="s">
        <v>144</v>
      </c>
      <c r="E303" s="369" t="s">
        <v>616</v>
      </c>
      <c r="F303" s="370" t="s">
        <v>617</v>
      </c>
      <c r="G303" s="371" t="s">
        <v>618</v>
      </c>
      <c r="H303" s="372">
        <v>1</v>
      </c>
      <c r="I303" s="151"/>
      <c r="J303" s="373">
        <f>ROUND(I303*H303,2)</f>
        <v>0</v>
      </c>
      <c r="K303" s="370" t="s">
        <v>1</v>
      </c>
      <c r="L303" s="252"/>
      <c r="M303" s="374" t="s">
        <v>1</v>
      </c>
      <c r="N303" s="375" t="s">
        <v>44</v>
      </c>
      <c r="O303" s="376">
        <v>0</v>
      </c>
      <c r="P303" s="376">
        <f>O303*H303</f>
        <v>0</v>
      </c>
      <c r="Q303" s="376">
        <v>0</v>
      </c>
      <c r="R303" s="376">
        <f>Q303*H303</f>
        <v>0</v>
      </c>
      <c r="S303" s="376">
        <v>0</v>
      </c>
      <c r="T303" s="377">
        <f>S303*H303</f>
        <v>0</v>
      </c>
      <c r="U303" s="251"/>
      <c r="V303" s="251"/>
      <c r="W303" s="251"/>
      <c r="X303" s="251"/>
      <c r="Y303" s="251"/>
      <c r="Z303" s="251"/>
      <c r="AA303" s="251"/>
      <c r="AB303" s="251"/>
      <c r="AC303" s="251"/>
      <c r="AD303" s="251"/>
      <c r="AE303" s="251"/>
      <c r="AR303" s="379" t="s">
        <v>611</v>
      </c>
      <c r="AT303" s="379" t="s">
        <v>144</v>
      </c>
      <c r="AU303" s="379" t="s">
        <v>86</v>
      </c>
      <c r="AY303" s="240" t="s">
        <v>141</v>
      </c>
      <c r="BE303" s="339">
        <f>IF(N303="základní",J303,0)</f>
        <v>0</v>
      </c>
      <c r="BF303" s="339">
        <f>IF(N303="snížená",J303,0)</f>
        <v>0</v>
      </c>
      <c r="BG303" s="339">
        <f>IF(N303="zákl. přenesená",J303,0)</f>
        <v>0</v>
      </c>
      <c r="BH303" s="339">
        <f>IF(N303="sníž. přenesená",J303,0)</f>
        <v>0</v>
      </c>
      <c r="BI303" s="339">
        <f>IF(N303="nulová",J303,0)</f>
        <v>0</v>
      </c>
      <c r="BJ303" s="240" t="s">
        <v>86</v>
      </c>
      <c r="BK303" s="339">
        <f>ROUND(I303*H303,2)</f>
        <v>0</v>
      </c>
      <c r="BL303" s="240" t="s">
        <v>611</v>
      </c>
      <c r="BM303" s="379" t="s">
        <v>750</v>
      </c>
    </row>
    <row r="304" spans="1:65" s="378" customFormat="1" ht="24.2" customHeight="1">
      <c r="A304" s="251"/>
      <c r="B304" s="252"/>
      <c r="C304" s="368" t="s">
        <v>604</v>
      </c>
      <c r="D304" s="368" t="s">
        <v>144</v>
      </c>
      <c r="E304" s="369" t="s">
        <v>232</v>
      </c>
      <c r="F304" s="370" t="s">
        <v>751</v>
      </c>
      <c r="G304" s="371" t="s">
        <v>166</v>
      </c>
      <c r="H304" s="372">
        <v>2.1080000000000001</v>
      </c>
      <c r="I304" s="151"/>
      <c r="J304" s="373">
        <f>ROUND(I304*H304,2)</f>
        <v>0</v>
      </c>
      <c r="K304" s="370" t="s">
        <v>1</v>
      </c>
      <c r="L304" s="252"/>
      <c r="M304" s="374" t="s">
        <v>1</v>
      </c>
      <c r="N304" s="375" t="s">
        <v>44</v>
      </c>
      <c r="O304" s="376">
        <v>0.51</v>
      </c>
      <c r="P304" s="376">
        <f>O304*H304</f>
        <v>1.07508</v>
      </c>
      <c r="Q304" s="376">
        <v>0</v>
      </c>
      <c r="R304" s="376">
        <f>Q304*H304</f>
        <v>0</v>
      </c>
      <c r="S304" s="376">
        <v>0</v>
      </c>
      <c r="T304" s="377">
        <f>S304*H304</f>
        <v>0</v>
      </c>
      <c r="U304" s="251"/>
      <c r="V304" s="251"/>
      <c r="W304" s="251"/>
      <c r="X304" s="251"/>
      <c r="Y304" s="251"/>
      <c r="Z304" s="251"/>
      <c r="AA304" s="251"/>
      <c r="AB304" s="251"/>
      <c r="AC304" s="251"/>
      <c r="AD304" s="251"/>
      <c r="AE304" s="251"/>
      <c r="AR304" s="379" t="s">
        <v>752</v>
      </c>
      <c r="AT304" s="379" t="s">
        <v>144</v>
      </c>
      <c r="AU304" s="379" t="s">
        <v>86</v>
      </c>
      <c r="AY304" s="240" t="s">
        <v>141</v>
      </c>
      <c r="BE304" s="339">
        <f>IF(N304="základní",J304,0)</f>
        <v>0</v>
      </c>
      <c r="BF304" s="339">
        <f>IF(N304="snížená",J304,0)</f>
        <v>0</v>
      </c>
      <c r="BG304" s="339">
        <f>IF(N304="zákl. přenesená",J304,0)</f>
        <v>0</v>
      </c>
      <c r="BH304" s="339">
        <f>IF(N304="sníž. přenesená",J304,0)</f>
        <v>0</v>
      </c>
      <c r="BI304" s="339">
        <f>IF(N304="nulová",J304,0)</f>
        <v>0</v>
      </c>
      <c r="BJ304" s="240" t="s">
        <v>86</v>
      </c>
      <c r="BK304" s="339">
        <f>ROUND(I304*H304,2)</f>
        <v>0</v>
      </c>
      <c r="BL304" s="240" t="s">
        <v>752</v>
      </c>
      <c r="BM304" s="379" t="s">
        <v>753</v>
      </c>
    </row>
    <row r="305" spans="1:51" s="466" customFormat="1" ht="11.25">
      <c r="B305" s="467"/>
      <c r="D305" s="382" t="s">
        <v>156</v>
      </c>
      <c r="E305" s="468" t="s">
        <v>1</v>
      </c>
      <c r="F305" s="469" t="s">
        <v>754</v>
      </c>
      <c r="H305" s="468" t="s">
        <v>1</v>
      </c>
      <c r="I305" s="496"/>
      <c r="L305" s="467"/>
      <c r="M305" s="470"/>
      <c r="N305" s="471"/>
      <c r="O305" s="471"/>
      <c r="P305" s="471"/>
      <c r="Q305" s="471"/>
      <c r="R305" s="471"/>
      <c r="S305" s="471"/>
      <c r="T305" s="472"/>
      <c r="AT305" s="468" t="s">
        <v>156</v>
      </c>
      <c r="AU305" s="468" t="s">
        <v>86</v>
      </c>
      <c r="AV305" s="466" t="s">
        <v>86</v>
      </c>
      <c r="AW305" s="466" t="s">
        <v>34</v>
      </c>
      <c r="AX305" s="466" t="s">
        <v>79</v>
      </c>
      <c r="AY305" s="468" t="s">
        <v>141</v>
      </c>
    </row>
    <row r="306" spans="1:51" s="380" customFormat="1" ht="11.25">
      <c r="B306" s="381"/>
      <c r="D306" s="382" t="s">
        <v>156</v>
      </c>
      <c r="E306" s="383" t="s">
        <v>1</v>
      </c>
      <c r="F306" s="384" t="s">
        <v>755</v>
      </c>
      <c r="H306" s="385">
        <v>0.93</v>
      </c>
      <c r="L306" s="381"/>
      <c r="M306" s="387"/>
      <c r="N306" s="388"/>
      <c r="O306" s="388"/>
      <c r="P306" s="388"/>
      <c r="Q306" s="388"/>
      <c r="R306" s="388"/>
      <c r="S306" s="388"/>
      <c r="T306" s="389"/>
      <c r="AT306" s="383" t="s">
        <v>156</v>
      </c>
      <c r="AU306" s="383" t="s">
        <v>86</v>
      </c>
      <c r="AV306" s="380" t="s">
        <v>88</v>
      </c>
      <c r="AW306" s="380" t="s">
        <v>34</v>
      </c>
      <c r="AX306" s="380" t="s">
        <v>79</v>
      </c>
      <c r="AY306" s="383" t="s">
        <v>141</v>
      </c>
    </row>
    <row r="307" spans="1:51" s="380" customFormat="1" ht="11.25">
      <c r="B307" s="381"/>
      <c r="D307" s="382" t="s">
        <v>156</v>
      </c>
      <c r="E307" s="383" t="s">
        <v>1</v>
      </c>
      <c r="F307" s="384" t="s">
        <v>756</v>
      </c>
      <c r="H307" s="385">
        <v>1.1779999999999999</v>
      </c>
      <c r="L307" s="381"/>
      <c r="M307" s="387"/>
      <c r="N307" s="388"/>
      <c r="O307" s="388"/>
      <c r="P307" s="388"/>
      <c r="Q307" s="388"/>
      <c r="R307" s="388"/>
      <c r="S307" s="388"/>
      <c r="T307" s="389"/>
      <c r="AT307" s="383" t="s">
        <v>156</v>
      </c>
      <c r="AU307" s="383" t="s">
        <v>86</v>
      </c>
      <c r="AV307" s="380" t="s">
        <v>88</v>
      </c>
      <c r="AW307" s="380" t="s">
        <v>34</v>
      </c>
      <c r="AX307" s="380" t="s">
        <v>79</v>
      </c>
      <c r="AY307" s="383" t="s">
        <v>141</v>
      </c>
    </row>
    <row r="308" spans="1:51" s="473" customFormat="1" ht="11.25">
      <c r="B308" s="474"/>
      <c r="D308" s="382" t="s">
        <v>156</v>
      </c>
      <c r="E308" s="475" t="s">
        <v>1</v>
      </c>
      <c r="F308" s="476" t="s">
        <v>172</v>
      </c>
      <c r="H308" s="477">
        <v>2.1080000000000001</v>
      </c>
      <c r="L308" s="474"/>
      <c r="M308" s="502"/>
      <c r="N308" s="503"/>
      <c r="O308" s="503"/>
      <c r="P308" s="503"/>
      <c r="Q308" s="503"/>
      <c r="R308" s="503"/>
      <c r="S308" s="503"/>
      <c r="T308" s="504"/>
      <c r="AT308" s="475" t="s">
        <v>156</v>
      </c>
      <c r="AU308" s="475" t="s">
        <v>86</v>
      </c>
      <c r="AV308" s="473" t="s">
        <v>149</v>
      </c>
      <c r="AW308" s="473" t="s">
        <v>34</v>
      </c>
      <c r="AX308" s="473" t="s">
        <v>86</v>
      </c>
      <c r="AY308" s="475" t="s">
        <v>141</v>
      </c>
    </row>
    <row r="309" spans="1:51" s="378" customFormat="1" ht="6.95" customHeight="1">
      <c r="A309" s="251"/>
      <c r="B309" s="278"/>
      <c r="C309" s="279"/>
      <c r="D309" s="279"/>
      <c r="E309" s="279"/>
      <c r="F309" s="279"/>
      <c r="G309" s="279"/>
      <c r="H309" s="279"/>
      <c r="I309" s="279"/>
      <c r="J309" s="279"/>
      <c r="K309" s="279"/>
      <c r="L309" s="252"/>
      <c r="M309" s="251"/>
      <c r="O309" s="251"/>
      <c r="P309" s="251"/>
      <c r="Q309" s="251"/>
      <c r="R309" s="251"/>
      <c r="S309" s="251"/>
      <c r="T309" s="251"/>
      <c r="U309" s="251"/>
      <c r="V309" s="251"/>
      <c r="W309" s="251"/>
      <c r="X309" s="251"/>
      <c r="Y309" s="251"/>
      <c r="Z309" s="251"/>
      <c r="AA309" s="251"/>
      <c r="AB309" s="251"/>
      <c r="AC309" s="251"/>
      <c r="AD309" s="251"/>
      <c r="AE309" s="251"/>
    </row>
  </sheetData>
  <sheetProtection password="CC0C" sheet="1" objects="1" scenarios="1"/>
  <autoFilter ref="C129:K308" xr:uid="{00000000-0009-0000-0000-000003000000}"/>
  <mergeCells count="11">
    <mergeCell ref="L2:V2"/>
    <mergeCell ref="E87:H87"/>
    <mergeCell ref="E89:H89"/>
    <mergeCell ref="E118:H118"/>
    <mergeCell ref="E120:H120"/>
    <mergeCell ref="E122:H122"/>
    <mergeCell ref="E7:H7"/>
    <mergeCell ref="E9:H9"/>
    <mergeCell ref="E11:H11"/>
    <mergeCell ref="E29:H29"/>
    <mergeCell ref="E85:H85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BM182"/>
  <sheetViews>
    <sheetView showGridLines="0" topLeftCell="A78" workbookViewId="0">
      <selection activeCell="I123" sqref="I123:I171"/>
    </sheetView>
  </sheetViews>
  <sheetFormatPr defaultRowHeight="15"/>
  <cols>
    <col min="1" max="1" width="8.33203125" style="95" customWidth="1"/>
    <col min="2" max="2" width="1.1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50.83203125" style="95" customWidth="1"/>
    <col min="7" max="7" width="7.5" style="95" customWidth="1"/>
    <col min="8" max="8" width="11.5" style="95" customWidth="1"/>
    <col min="9" max="11" width="20.1640625" style="95" customWidth="1"/>
    <col min="12" max="12" width="9.33203125" style="95" customWidth="1"/>
    <col min="13" max="13" width="10.83203125" style="95" hidden="1" customWidth="1"/>
    <col min="14" max="14" width="9.33203125" style="95" hidden="1"/>
    <col min="15" max="20" width="14.1640625" style="95" hidden="1" customWidth="1"/>
    <col min="21" max="21" width="16.33203125" style="95" hidden="1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46" ht="11.25"/>
    <row r="2" spans="1:46" ht="36.950000000000003" customHeight="1">
      <c r="L2" s="390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240" t="s">
        <v>104</v>
      </c>
    </row>
    <row r="3" spans="1:46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44"/>
      <c r="AT3" s="240" t="s">
        <v>88</v>
      </c>
    </row>
    <row r="4" spans="1:46" ht="24.95" customHeight="1">
      <c r="B4" s="244"/>
      <c r="D4" s="391" t="s">
        <v>108</v>
      </c>
      <c r="L4" s="244"/>
      <c r="M4" s="392" t="s">
        <v>10</v>
      </c>
      <c r="AT4" s="240" t="s">
        <v>3</v>
      </c>
    </row>
    <row r="5" spans="1:46" ht="6.95" customHeight="1">
      <c r="B5" s="244"/>
      <c r="L5" s="244"/>
    </row>
    <row r="6" spans="1:46" ht="12" customHeight="1">
      <c r="B6" s="244"/>
      <c r="D6" s="393" t="s">
        <v>14</v>
      </c>
      <c r="L6" s="244"/>
    </row>
    <row r="7" spans="1:46" ht="16.5" customHeight="1">
      <c r="B7" s="244"/>
      <c r="E7" s="249" t="str">
        <f>'Rekapitulace stavby'!K6</f>
        <v>Kosmonosy, obnova vodovodu a kanalizace - 2. etapa - část C</v>
      </c>
      <c r="F7" s="250"/>
      <c r="G7" s="250"/>
      <c r="H7" s="250"/>
      <c r="L7" s="244"/>
    </row>
    <row r="8" spans="1:46" ht="12" customHeight="1">
      <c r="B8" s="244"/>
      <c r="D8" s="393" t="s">
        <v>109</v>
      </c>
      <c r="L8" s="244"/>
    </row>
    <row r="9" spans="1:46" s="378" customFormat="1" ht="16.5" customHeight="1">
      <c r="A9" s="251"/>
      <c r="B9" s="252"/>
      <c r="C9" s="251"/>
      <c r="D9" s="251"/>
      <c r="E9" s="249" t="s">
        <v>620</v>
      </c>
      <c r="F9" s="311"/>
      <c r="G9" s="311"/>
      <c r="H9" s="311"/>
      <c r="I9" s="251"/>
      <c r="J9" s="251"/>
      <c r="K9" s="251"/>
      <c r="L9" s="394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</row>
    <row r="10" spans="1:46" s="378" customFormat="1" ht="12" customHeight="1">
      <c r="A10" s="251"/>
      <c r="B10" s="252"/>
      <c r="C10" s="251"/>
      <c r="D10" s="393" t="s">
        <v>111</v>
      </c>
      <c r="E10" s="251"/>
      <c r="F10" s="251"/>
      <c r="G10" s="251"/>
      <c r="H10" s="251"/>
      <c r="I10" s="251"/>
      <c r="J10" s="251"/>
      <c r="K10" s="251"/>
      <c r="L10" s="394"/>
      <c r="S10" s="251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  <c r="AD10" s="251"/>
      <c r="AE10" s="251"/>
    </row>
    <row r="11" spans="1:46" s="378" customFormat="1" ht="16.5" customHeight="1">
      <c r="A11" s="251"/>
      <c r="B11" s="252"/>
      <c r="C11" s="251"/>
      <c r="D11" s="251"/>
      <c r="E11" s="395" t="s">
        <v>757</v>
      </c>
      <c r="F11" s="311"/>
      <c r="G11" s="311"/>
      <c r="H11" s="311"/>
      <c r="I11" s="251"/>
      <c r="J11" s="251"/>
      <c r="K11" s="251"/>
      <c r="L11" s="394"/>
      <c r="S11" s="251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</row>
    <row r="12" spans="1:46" s="378" customFormat="1" ht="11.25">
      <c r="A12" s="251"/>
      <c r="B12" s="252"/>
      <c r="C12" s="251"/>
      <c r="D12" s="251"/>
      <c r="E12" s="251"/>
      <c r="F12" s="251"/>
      <c r="G12" s="251"/>
      <c r="H12" s="251"/>
      <c r="I12" s="251"/>
      <c r="J12" s="251"/>
      <c r="K12" s="251"/>
      <c r="L12" s="394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</row>
    <row r="13" spans="1:46" s="378" customFormat="1" ht="12" customHeight="1">
      <c r="A13" s="251"/>
      <c r="B13" s="252"/>
      <c r="C13" s="251"/>
      <c r="D13" s="393" t="s">
        <v>16</v>
      </c>
      <c r="E13" s="251"/>
      <c r="F13" s="396" t="s">
        <v>1</v>
      </c>
      <c r="G13" s="251"/>
      <c r="H13" s="251"/>
      <c r="I13" s="393" t="s">
        <v>17</v>
      </c>
      <c r="J13" s="396" t="s">
        <v>1</v>
      </c>
      <c r="K13" s="251"/>
      <c r="L13" s="394"/>
      <c r="S13" s="251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  <c r="AD13" s="251"/>
      <c r="AE13" s="251"/>
    </row>
    <row r="14" spans="1:46" s="378" customFormat="1" ht="12" customHeight="1">
      <c r="A14" s="251"/>
      <c r="B14" s="252"/>
      <c r="C14" s="251"/>
      <c r="D14" s="393" t="s">
        <v>18</v>
      </c>
      <c r="E14" s="251"/>
      <c r="F14" s="396" t="s">
        <v>19</v>
      </c>
      <c r="G14" s="251"/>
      <c r="H14" s="251"/>
      <c r="I14" s="393" t="s">
        <v>20</v>
      </c>
      <c r="J14" s="397" t="str">
        <f>'Rekapitulace stavby'!AN8</f>
        <v>29. 10. 2020</v>
      </c>
      <c r="K14" s="251"/>
      <c r="L14" s="394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</row>
    <row r="15" spans="1:46" s="378" customFormat="1" ht="10.9" customHeight="1">
      <c r="A15" s="251"/>
      <c r="B15" s="252"/>
      <c r="C15" s="251"/>
      <c r="D15" s="251"/>
      <c r="E15" s="251"/>
      <c r="F15" s="251"/>
      <c r="G15" s="251"/>
      <c r="H15" s="251"/>
      <c r="I15" s="251"/>
      <c r="J15" s="251"/>
      <c r="K15" s="251"/>
      <c r="L15" s="394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</row>
    <row r="16" spans="1:46" s="378" customFormat="1" ht="12" customHeight="1">
      <c r="A16" s="251"/>
      <c r="B16" s="252"/>
      <c r="C16" s="251"/>
      <c r="D16" s="393" t="s">
        <v>22</v>
      </c>
      <c r="E16" s="251"/>
      <c r="F16" s="251"/>
      <c r="G16" s="251"/>
      <c r="H16" s="251"/>
      <c r="I16" s="393" t="s">
        <v>23</v>
      </c>
      <c r="J16" s="396" t="s">
        <v>24</v>
      </c>
      <c r="K16" s="251"/>
      <c r="L16" s="394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  <c r="AD16" s="251"/>
      <c r="AE16" s="251"/>
    </row>
    <row r="17" spans="1:31" s="378" customFormat="1" ht="18" customHeight="1">
      <c r="A17" s="251"/>
      <c r="B17" s="252"/>
      <c r="C17" s="251"/>
      <c r="D17" s="251"/>
      <c r="E17" s="396" t="s">
        <v>25</v>
      </c>
      <c r="F17" s="251"/>
      <c r="G17" s="251"/>
      <c r="H17" s="251"/>
      <c r="I17" s="393" t="s">
        <v>26</v>
      </c>
      <c r="J17" s="396" t="s">
        <v>27</v>
      </c>
      <c r="K17" s="251"/>
      <c r="L17" s="394"/>
      <c r="S17" s="251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  <c r="AD17" s="251"/>
      <c r="AE17" s="251"/>
    </row>
    <row r="18" spans="1:31" s="378" customFormat="1" ht="6.95" customHeight="1">
      <c r="A18" s="251"/>
      <c r="B18" s="252"/>
      <c r="C18" s="251"/>
      <c r="D18" s="251"/>
      <c r="E18" s="251"/>
      <c r="F18" s="251"/>
      <c r="G18" s="251"/>
      <c r="H18" s="251"/>
      <c r="I18" s="251"/>
      <c r="J18" s="251"/>
      <c r="K18" s="251"/>
      <c r="L18" s="394"/>
      <c r="S18" s="251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  <c r="AD18" s="251"/>
      <c r="AE18" s="251"/>
    </row>
    <row r="19" spans="1:31" s="378" customFormat="1" ht="12" customHeight="1">
      <c r="A19" s="251"/>
      <c r="B19" s="252"/>
      <c r="C19" s="251"/>
      <c r="D19" s="393" t="s">
        <v>28</v>
      </c>
      <c r="E19" s="251"/>
      <c r="F19" s="251"/>
      <c r="G19" s="251"/>
      <c r="H19" s="251"/>
      <c r="I19" s="393" t="s">
        <v>23</v>
      </c>
      <c r="J19" s="396" t="s">
        <v>1</v>
      </c>
      <c r="K19" s="251"/>
      <c r="L19" s="394"/>
      <c r="S19" s="251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  <c r="AD19" s="251"/>
      <c r="AE19" s="251"/>
    </row>
    <row r="20" spans="1:31" s="378" customFormat="1" ht="18" customHeight="1">
      <c r="A20" s="251"/>
      <c r="B20" s="252"/>
      <c r="C20" s="251"/>
      <c r="D20" s="251"/>
      <c r="E20" s="396" t="s">
        <v>29</v>
      </c>
      <c r="F20" s="251"/>
      <c r="G20" s="251"/>
      <c r="H20" s="251"/>
      <c r="I20" s="393" t="s">
        <v>26</v>
      </c>
      <c r="J20" s="396" t="s">
        <v>1</v>
      </c>
      <c r="K20" s="251"/>
      <c r="L20" s="394"/>
      <c r="S20" s="251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  <c r="AD20" s="251"/>
      <c r="AE20" s="251"/>
    </row>
    <row r="21" spans="1:31" s="378" customFormat="1" ht="6.95" customHeight="1">
      <c r="A21" s="251"/>
      <c r="B21" s="252"/>
      <c r="C21" s="251"/>
      <c r="D21" s="251"/>
      <c r="E21" s="251"/>
      <c r="F21" s="251"/>
      <c r="G21" s="251"/>
      <c r="H21" s="251"/>
      <c r="I21" s="251"/>
      <c r="J21" s="251"/>
      <c r="K21" s="251"/>
      <c r="L21" s="394"/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</row>
    <row r="22" spans="1:31" s="378" customFormat="1" ht="12" customHeight="1">
      <c r="A22" s="251"/>
      <c r="B22" s="252"/>
      <c r="C22" s="251"/>
      <c r="D22" s="393" t="s">
        <v>30</v>
      </c>
      <c r="E22" s="251"/>
      <c r="F22" s="251"/>
      <c r="G22" s="251"/>
      <c r="H22" s="251"/>
      <c r="I22" s="393" t="s">
        <v>23</v>
      </c>
      <c r="J22" s="396" t="s">
        <v>31</v>
      </c>
      <c r="K22" s="251"/>
      <c r="L22" s="394"/>
      <c r="S22" s="251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  <c r="AD22" s="251"/>
      <c r="AE22" s="251"/>
    </row>
    <row r="23" spans="1:31" s="378" customFormat="1" ht="18" customHeight="1">
      <c r="A23" s="251"/>
      <c r="B23" s="252"/>
      <c r="C23" s="251"/>
      <c r="D23" s="251"/>
      <c r="E23" s="396" t="s">
        <v>32</v>
      </c>
      <c r="F23" s="251"/>
      <c r="G23" s="251"/>
      <c r="H23" s="251"/>
      <c r="I23" s="393" t="s">
        <v>26</v>
      </c>
      <c r="J23" s="396" t="s">
        <v>33</v>
      </c>
      <c r="K23" s="251"/>
      <c r="L23" s="394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</row>
    <row r="24" spans="1:31" s="378" customFormat="1" ht="6.95" customHeight="1">
      <c r="A24" s="251"/>
      <c r="B24" s="252"/>
      <c r="C24" s="251"/>
      <c r="D24" s="251"/>
      <c r="E24" s="251"/>
      <c r="F24" s="251"/>
      <c r="G24" s="251"/>
      <c r="H24" s="251"/>
      <c r="I24" s="251"/>
      <c r="J24" s="251"/>
      <c r="K24" s="251"/>
      <c r="L24" s="394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  <c r="AD24" s="251"/>
      <c r="AE24" s="251"/>
    </row>
    <row r="25" spans="1:31" s="378" customFormat="1" ht="12" customHeight="1">
      <c r="A25" s="251"/>
      <c r="B25" s="252"/>
      <c r="C25" s="251"/>
      <c r="D25" s="393" t="s">
        <v>35</v>
      </c>
      <c r="E25" s="251"/>
      <c r="F25" s="251"/>
      <c r="G25" s="251"/>
      <c r="H25" s="251"/>
      <c r="I25" s="393" t="s">
        <v>23</v>
      </c>
      <c r="J25" s="396" t="s">
        <v>1</v>
      </c>
      <c r="K25" s="251"/>
      <c r="L25" s="394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</row>
    <row r="26" spans="1:31" s="378" customFormat="1" ht="18" customHeight="1">
      <c r="A26" s="251"/>
      <c r="B26" s="252"/>
      <c r="C26" s="251"/>
      <c r="D26" s="251"/>
      <c r="E26" s="396" t="s">
        <v>36</v>
      </c>
      <c r="F26" s="251"/>
      <c r="G26" s="251"/>
      <c r="H26" s="251"/>
      <c r="I26" s="393" t="s">
        <v>26</v>
      </c>
      <c r="J26" s="396" t="s">
        <v>1</v>
      </c>
      <c r="K26" s="251"/>
      <c r="L26" s="394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</row>
    <row r="27" spans="1:31" s="378" customFormat="1" ht="6.95" customHeight="1">
      <c r="A27" s="251"/>
      <c r="B27" s="252"/>
      <c r="C27" s="251"/>
      <c r="D27" s="251"/>
      <c r="E27" s="251"/>
      <c r="F27" s="251"/>
      <c r="G27" s="251"/>
      <c r="H27" s="251"/>
      <c r="I27" s="251"/>
      <c r="J27" s="251"/>
      <c r="K27" s="251"/>
      <c r="L27" s="394"/>
      <c r="S27" s="251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  <c r="AD27" s="251"/>
      <c r="AE27" s="251"/>
    </row>
    <row r="28" spans="1:31" s="378" customFormat="1" ht="12" customHeight="1">
      <c r="A28" s="251"/>
      <c r="B28" s="252"/>
      <c r="C28" s="251"/>
      <c r="D28" s="393" t="s">
        <v>37</v>
      </c>
      <c r="E28" s="251"/>
      <c r="F28" s="251"/>
      <c r="G28" s="251"/>
      <c r="H28" s="251"/>
      <c r="I28" s="251"/>
      <c r="J28" s="251"/>
      <c r="K28" s="251"/>
      <c r="L28" s="394"/>
      <c r="S28" s="251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  <c r="AD28" s="251"/>
      <c r="AE28" s="251"/>
    </row>
    <row r="29" spans="1:31" s="400" customFormat="1" ht="16.5" customHeight="1">
      <c r="A29" s="262"/>
      <c r="B29" s="258"/>
      <c r="C29" s="262"/>
      <c r="D29" s="262"/>
      <c r="E29" s="398" t="s">
        <v>1</v>
      </c>
      <c r="F29" s="398"/>
      <c r="G29" s="398"/>
      <c r="H29" s="398"/>
      <c r="I29" s="262"/>
      <c r="J29" s="262"/>
      <c r="K29" s="262"/>
      <c r="L29" s="399"/>
      <c r="S29" s="262"/>
      <c r="T29" s="262"/>
      <c r="U29" s="262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</row>
    <row r="30" spans="1:31" s="378" customFormat="1" ht="6.95" customHeight="1">
      <c r="A30" s="251"/>
      <c r="B30" s="252"/>
      <c r="C30" s="251"/>
      <c r="D30" s="251"/>
      <c r="E30" s="251"/>
      <c r="F30" s="251"/>
      <c r="G30" s="251"/>
      <c r="H30" s="251"/>
      <c r="I30" s="251"/>
      <c r="J30" s="251"/>
      <c r="K30" s="251"/>
      <c r="L30" s="394"/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</row>
    <row r="31" spans="1:31" s="378" customFormat="1" ht="6.95" customHeight="1">
      <c r="A31" s="251"/>
      <c r="B31" s="252"/>
      <c r="C31" s="251"/>
      <c r="D31" s="263"/>
      <c r="E31" s="263"/>
      <c r="F31" s="263"/>
      <c r="G31" s="263"/>
      <c r="H31" s="263"/>
      <c r="I31" s="263"/>
      <c r="J31" s="263"/>
      <c r="K31" s="263"/>
      <c r="L31" s="394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</row>
    <row r="32" spans="1:31" s="378" customFormat="1" ht="25.35" customHeight="1">
      <c r="A32" s="251"/>
      <c r="B32" s="252"/>
      <c r="C32" s="251"/>
      <c r="D32" s="401" t="s">
        <v>39</v>
      </c>
      <c r="E32" s="251"/>
      <c r="F32" s="251"/>
      <c r="G32" s="251"/>
      <c r="H32" s="251"/>
      <c r="I32" s="251"/>
      <c r="J32" s="402">
        <f>ROUND(J121, 2)</f>
        <v>0</v>
      </c>
      <c r="K32" s="251"/>
      <c r="L32" s="394"/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</row>
    <row r="33" spans="1:31" s="378" customFormat="1" ht="6.95" customHeight="1">
      <c r="A33" s="251"/>
      <c r="B33" s="252"/>
      <c r="C33" s="251"/>
      <c r="D33" s="263"/>
      <c r="E33" s="263"/>
      <c r="F33" s="263"/>
      <c r="G33" s="263"/>
      <c r="H33" s="263"/>
      <c r="I33" s="263"/>
      <c r="J33" s="263"/>
      <c r="K33" s="263"/>
      <c r="L33" s="394"/>
      <c r="S33" s="251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  <c r="AD33" s="251"/>
      <c r="AE33" s="251"/>
    </row>
    <row r="34" spans="1:31" s="378" customFormat="1" ht="14.45" customHeight="1">
      <c r="A34" s="251"/>
      <c r="B34" s="252"/>
      <c r="C34" s="251"/>
      <c r="D34" s="251"/>
      <c r="E34" s="251"/>
      <c r="F34" s="403" t="s">
        <v>41</v>
      </c>
      <c r="G34" s="251"/>
      <c r="H34" s="251"/>
      <c r="I34" s="403" t="s">
        <v>40</v>
      </c>
      <c r="J34" s="403" t="s">
        <v>42</v>
      </c>
      <c r="K34" s="251"/>
      <c r="L34" s="394"/>
      <c r="S34" s="251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  <c r="AD34" s="251"/>
      <c r="AE34" s="251"/>
    </row>
    <row r="35" spans="1:31" s="378" customFormat="1" ht="14.45" customHeight="1">
      <c r="A35" s="251"/>
      <c r="B35" s="252"/>
      <c r="C35" s="251"/>
      <c r="D35" s="404" t="s">
        <v>43</v>
      </c>
      <c r="E35" s="393" t="s">
        <v>44</v>
      </c>
      <c r="F35" s="405">
        <f>ROUND((SUM(BE121:BE176)),  2)</f>
        <v>0</v>
      </c>
      <c r="G35" s="251"/>
      <c r="H35" s="251"/>
      <c r="I35" s="406">
        <v>0.21</v>
      </c>
      <c r="J35" s="405">
        <f>ROUND(((SUM(BE121:BE176))*I35),  2)</f>
        <v>0</v>
      </c>
      <c r="K35" s="251"/>
      <c r="L35" s="394"/>
      <c r="S35" s="251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  <c r="AD35" s="251"/>
      <c r="AE35" s="251"/>
    </row>
    <row r="36" spans="1:31" s="378" customFormat="1" ht="14.45" customHeight="1">
      <c r="A36" s="251"/>
      <c r="B36" s="252"/>
      <c r="C36" s="251"/>
      <c r="D36" s="251"/>
      <c r="E36" s="393" t="s">
        <v>45</v>
      </c>
      <c r="F36" s="405">
        <f>ROUND((SUM(BF121:BF176)),  2)</f>
        <v>0</v>
      </c>
      <c r="G36" s="251"/>
      <c r="H36" s="251"/>
      <c r="I36" s="406">
        <v>0.15</v>
      </c>
      <c r="J36" s="405">
        <f>ROUND(((SUM(BF121:BF176))*I36),  2)</f>
        <v>0</v>
      </c>
      <c r="K36" s="251"/>
      <c r="L36" s="394"/>
      <c r="S36" s="251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  <c r="AD36" s="251"/>
      <c r="AE36" s="251"/>
    </row>
    <row r="37" spans="1:31" s="378" customFormat="1" ht="14.45" hidden="1" customHeight="1">
      <c r="A37" s="251"/>
      <c r="B37" s="252"/>
      <c r="C37" s="251"/>
      <c r="D37" s="251"/>
      <c r="E37" s="393" t="s">
        <v>46</v>
      </c>
      <c r="F37" s="405">
        <f>ROUND((SUM(BG121:BG176)),  2)</f>
        <v>0</v>
      </c>
      <c r="G37" s="251"/>
      <c r="H37" s="251"/>
      <c r="I37" s="406">
        <v>0.21</v>
      </c>
      <c r="J37" s="405">
        <f>0</f>
        <v>0</v>
      </c>
      <c r="K37" s="251"/>
      <c r="L37" s="394"/>
      <c r="S37" s="251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  <c r="AD37" s="251"/>
      <c r="AE37" s="251"/>
    </row>
    <row r="38" spans="1:31" s="378" customFormat="1" ht="14.45" hidden="1" customHeight="1">
      <c r="A38" s="251"/>
      <c r="B38" s="252"/>
      <c r="C38" s="251"/>
      <c r="D38" s="251"/>
      <c r="E38" s="393" t="s">
        <v>47</v>
      </c>
      <c r="F38" s="405">
        <f>ROUND((SUM(BH121:BH176)),  2)</f>
        <v>0</v>
      </c>
      <c r="G38" s="251"/>
      <c r="H38" s="251"/>
      <c r="I38" s="406">
        <v>0.15</v>
      </c>
      <c r="J38" s="405">
        <f>0</f>
        <v>0</v>
      </c>
      <c r="K38" s="251"/>
      <c r="L38" s="394"/>
      <c r="S38" s="251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  <c r="AD38" s="251"/>
      <c r="AE38" s="251"/>
    </row>
    <row r="39" spans="1:31" s="378" customFormat="1" ht="14.45" hidden="1" customHeight="1">
      <c r="A39" s="251"/>
      <c r="B39" s="252"/>
      <c r="C39" s="251"/>
      <c r="D39" s="251"/>
      <c r="E39" s="393" t="s">
        <v>48</v>
      </c>
      <c r="F39" s="405">
        <f>ROUND((SUM(BI121:BI176)),  2)</f>
        <v>0</v>
      </c>
      <c r="G39" s="251"/>
      <c r="H39" s="251"/>
      <c r="I39" s="406">
        <v>0</v>
      </c>
      <c r="J39" s="405">
        <f>0</f>
        <v>0</v>
      </c>
      <c r="K39" s="251"/>
      <c r="L39" s="394"/>
      <c r="S39" s="251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  <c r="AD39" s="251"/>
      <c r="AE39" s="251"/>
    </row>
    <row r="40" spans="1:31" s="378" customFormat="1" ht="6.95" customHeight="1">
      <c r="A40" s="251"/>
      <c r="B40" s="252"/>
      <c r="C40" s="251"/>
      <c r="D40" s="251"/>
      <c r="E40" s="251"/>
      <c r="F40" s="251"/>
      <c r="G40" s="251"/>
      <c r="H40" s="251"/>
      <c r="I40" s="251"/>
      <c r="J40" s="251"/>
      <c r="K40" s="251"/>
      <c r="L40" s="394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</row>
    <row r="41" spans="1:31" s="378" customFormat="1" ht="25.35" customHeight="1">
      <c r="A41" s="251"/>
      <c r="B41" s="252"/>
      <c r="C41" s="407"/>
      <c r="D41" s="408" t="s">
        <v>49</v>
      </c>
      <c r="E41" s="273"/>
      <c r="F41" s="273"/>
      <c r="G41" s="409" t="s">
        <v>50</v>
      </c>
      <c r="H41" s="410" t="s">
        <v>51</v>
      </c>
      <c r="I41" s="273"/>
      <c r="J41" s="411">
        <f>SUM(J32:J39)</f>
        <v>0</v>
      </c>
      <c r="K41" s="412"/>
      <c r="L41" s="394"/>
      <c r="S41" s="251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  <c r="AD41" s="251"/>
      <c r="AE41" s="251"/>
    </row>
    <row r="42" spans="1:31" s="378" customFormat="1" ht="14.45" customHeight="1">
      <c r="A42" s="251"/>
      <c r="B42" s="252"/>
      <c r="C42" s="251"/>
      <c r="D42" s="251"/>
      <c r="E42" s="251"/>
      <c r="F42" s="251"/>
      <c r="G42" s="251"/>
      <c r="H42" s="251"/>
      <c r="I42" s="251"/>
      <c r="J42" s="251"/>
      <c r="K42" s="251"/>
      <c r="L42" s="394"/>
      <c r="S42" s="251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  <c r="AD42" s="251"/>
      <c r="AE42" s="251"/>
    </row>
    <row r="43" spans="1:31" ht="14.45" customHeight="1">
      <c r="B43" s="244"/>
      <c r="L43" s="244"/>
    </row>
    <row r="44" spans="1:31" ht="14.45" customHeight="1">
      <c r="B44" s="244"/>
      <c r="L44" s="244"/>
    </row>
    <row r="45" spans="1:31" ht="14.45" customHeight="1">
      <c r="B45" s="244"/>
      <c r="L45" s="244"/>
    </row>
    <row r="46" spans="1:31" ht="14.45" customHeight="1">
      <c r="B46" s="244"/>
      <c r="L46" s="244"/>
    </row>
    <row r="47" spans="1:31" ht="14.45" customHeight="1">
      <c r="B47" s="244"/>
      <c r="L47" s="244"/>
    </row>
    <row r="48" spans="1:31" ht="14.45" customHeight="1">
      <c r="B48" s="244"/>
      <c r="L48" s="244"/>
    </row>
    <row r="49" spans="1:31" ht="14.45" customHeight="1">
      <c r="B49" s="244"/>
      <c r="L49" s="244"/>
    </row>
    <row r="50" spans="1:31" s="378" customFormat="1" ht="14.45" customHeight="1">
      <c r="B50" s="394"/>
      <c r="D50" s="413" t="s">
        <v>52</v>
      </c>
      <c r="E50" s="414"/>
      <c r="F50" s="414"/>
      <c r="G50" s="413" t="s">
        <v>53</v>
      </c>
      <c r="H50" s="414"/>
      <c r="I50" s="414"/>
      <c r="J50" s="414"/>
      <c r="K50" s="414"/>
      <c r="L50" s="394"/>
    </row>
    <row r="51" spans="1:31" ht="11.25">
      <c r="B51" s="244"/>
      <c r="L51" s="244"/>
    </row>
    <row r="52" spans="1:31" ht="11.25">
      <c r="B52" s="244"/>
      <c r="L52" s="244"/>
    </row>
    <row r="53" spans="1:31" ht="11.25">
      <c r="B53" s="244"/>
      <c r="L53" s="244"/>
    </row>
    <row r="54" spans="1:31" ht="11.25">
      <c r="B54" s="244"/>
      <c r="L54" s="244"/>
    </row>
    <row r="55" spans="1:31" ht="11.25">
      <c r="B55" s="244"/>
      <c r="L55" s="244"/>
    </row>
    <row r="56" spans="1:31" ht="11.25">
      <c r="B56" s="244"/>
      <c r="L56" s="244"/>
    </row>
    <row r="57" spans="1:31" ht="11.25">
      <c r="B57" s="244"/>
      <c r="L57" s="244"/>
    </row>
    <row r="58" spans="1:31" ht="11.25">
      <c r="B58" s="244"/>
      <c r="L58" s="244"/>
    </row>
    <row r="59" spans="1:31" ht="11.25">
      <c r="B59" s="244"/>
      <c r="L59" s="244"/>
    </row>
    <row r="60" spans="1:31" ht="11.25">
      <c r="B60" s="244"/>
      <c r="L60" s="244"/>
    </row>
    <row r="61" spans="1:31" s="378" customFormat="1" ht="12.75">
      <c r="A61" s="251"/>
      <c r="B61" s="252"/>
      <c r="C61" s="251"/>
      <c r="D61" s="415" t="s">
        <v>54</v>
      </c>
      <c r="E61" s="416"/>
      <c r="F61" s="417" t="s">
        <v>55</v>
      </c>
      <c r="G61" s="415" t="s">
        <v>54</v>
      </c>
      <c r="H61" s="416"/>
      <c r="I61" s="416"/>
      <c r="J61" s="418" t="s">
        <v>55</v>
      </c>
      <c r="K61" s="416"/>
      <c r="L61" s="394"/>
      <c r="S61" s="251"/>
      <c r="T61" s="251"/>
      <c r="U61" s="251"/>
      <c r="V61" s="251"/>
      <c r="W61" s="251"/>
      <c r="X61" s="251"/>
      <c r="Y61" s="251"/>
      <c r="Z61" s="251"/>
      <c r="AA61" s="251"/>
      <c r="AB61" s="251"/>
      <c r="AC61" s="251"/>
      <c r="AD61" s="251"/>
      <c r="AE61" s="251"/>
    </row>
    <row r="62" spans="1:31" ht="11.25">
      <c r="B62" s="244"/>
      <c r="L62" s="244"/>
    </row>
    <row r="63" spans="1:31" ht="11.25">
      <c r="B63" s="244"/>
      <c r="L63" s="244"/>
    </row>
    <row r="64" spans="1:31" ht="11.25">
      <c r="B64" s="244"/>
      <c r="L64" s="244"/>
    </row>
    <row r="65" spans="1:31" s="378" customFormat="1" ht="12.75">
      <c r="A65" s="251"/>
      <c r="B65" s="252"/>
      <c r="C65" s="251"/>
      <c r="D65" s="413" t="s">
        <v>56</v>
      </c>
      <c r="E65" s="419"/>
      <c r="F65" s="419"/>
      <c r="G65" s="413" t="s">
        <v>57</v>
      </c>
      <c r="H65" s="419"/>
      <c r="I65" s="419"/>
      <c r="J65" s="419"/>
      <c r="K65" s="419"/>
      <c r="L65" s="394"/>
      <c r="S65" s="251"/>
      <c r="T65" s="251"/>
      <c r="U65" s="251"/>
      <c r="V65" s="251"/>
      <c r="W65" s="251"/>
      <c r="X65" s="251"/>
      <c r="Y65" s="251"/>
      <c r="Z65" s="251"/>
      <c r="AA65" s="251"/>
      <c r="AB65" s="251"/>
      <c r="AC65" s="251"/>
      <c r="AD65" s="251"/>
      <c r="AE65" s="251"/>
    </row>
    <row r="66" spans="1:31" ht="11.25">
      <c r="B66" s="244"/>
      <c r="L66" s="244"/>
    </row>
    <row r="67" spans="1:31" ht="11.25">
      <c r="B67" s="244"/>
      <c r="L67" s="244"/>
    </row>
    <row r="68" spans="1:31" ht="11.25">
      <c r="B68" s="244"/>
      <c r="L68" s="244"/>
    </row>
    <row r="69" spans="1:31" ht="11.25">
      <c r="B69" s="244"/>
      <c r="L69" s="244"/>
    </row>
    <row r="70" spans="1:31" ht="11.25">
      <c r="B70" s="244"/>
      <c r="L70" s="244"/>
    </row>
    <row r="71" spans="1:31" ht="11.25">
      <c r="B71" s="244"/>
      <c r="L71" s="244"/>
    </row>
    <row r="72" spans="1:31" ht="11.25">
      <c r="B72" s="244"/>
      <c r="L72" s="244"/>
    </row>
    <row r="73" spans="1:31" ht="11.25">
      <c r="B73" s="244"/>
      <c r="L73" s="244"/>
    </row>
    <row r="74" spans="1:31" ht="11.25">
      <c r="B74" s="244"/>
      <c r="L74" s="244"/>
    </row>
    <row r="75" spans="1:31" ht="11.25">
      <c r="B75" s="244"/>
      <c r="L75" s="244"/>
    </row>
    <row r="76" spans="1:31" s="378" customFormat="1" ht="12.75">
      <c r="A76" s="251"/>
      <c r="B76" s="252"/>
      <c r="C76" s="251"/>
      <c r="D76" s="415" t="s">
        <v>54</v>
      </c>
      <c r="E76" s="416"/>
      <c r="F76" s="417" t="s">
        <v>55</v>
      </c>
      <c r="G76" s="415" t="s">
        <v>54</v>
      </c>
      <c r="H76" s="416"/>
      <c r="I76" s="416"/>
      <c r="J76" s="418" t="s">
        <v>55</v>
      </c>
      <c r="K76" s="416"/>
      <c r="L76" s="394"/>
      <c r="S76" s="251"/>
      <c r="T76" s="251"/>
      <c r="U76" s="251"/>
      <c r="V76" s="251"/>
      <c r="W76" s="251"/>
      <c r="X76" s="251"/>
      <c r="Y76" s="251"/>
      <c r="Z76" s="251"/>
      <c r="AA76" s="251"/>
      <c r="AB76" s="251"/>
      <c r="AC76" s="251"/>
      <c r="AD76" s="251"/>
      <c r="AE76" s="251"/>
    </row>
    <row r="77" spans="1:31" s="378" customFormat="1" ht="14.45" customHeight="1">
      <c r="A77" s="251"/>
      <c r="B77" s="278"/>
      <c r="C77" s="279"/>
      <c r="D77" s="279"/>
      <c r="E77" s="279"/>
      <c r="F77" s="279"/>
      <c r="G77" s="279"/>
      <c r="H77" s="279"/>
      <c r="I77" s="279"/>
      <c r="J77" s="279"/>
      <c r="K77" s="279"/>
      <c r="L77" s="394"/>
      <c r="S77" s="251"/>
      <c r="T77" s="251"/>
      <c r="U77" s="251"/>
      <c r="V77" s="251"/>
      <c r="W77" s="251"/>
      <c r="X77" s="251"/>
      <c r="Y77" s="251"/>
      <c r="Z77" s="251"/>
      <c r="AA77" s="251"/>
      <c r="AB77" s="251"/>
      <c r="AC77" s="251"/>
      <c r="AD77" s="251"/>
      <c r="AE77" s="251"/>
    </row>
    <row r="81" spans="1:31" s="378" customFormat="1" ht="6.95" customHeight="1">
      <c r="A81" s="251"/>
      <c r="B81" s="281"/>
      <c r="C81" s="282"/>
      <c r="D81" s="282"/>
      <c r="E81" s="282"/>
      <c r="F81" s="282"/>
      <c r="G81" s="282"/>
      <c r="H81" s="282"/>
      <c r="I81" s="282"/>
      <c r="J81" s="282"/>
      <c r="K81" s="282"/>
      <c r="L81" s="394"/>
      <c r="S81" s="251"/>
      <c r="T81" s="251"/>
      <c r="U81" s="251"/>
      <c r="V81" s="251"/>
      <c r="W81" s="251"/>
      <c r="X81" s="251"/>
      <c r="Y81" s="251"/>
      <c r="Z81" s="251"/>
      <c r="AA81" s="251"/>
      <c r="AB81" s="251"/>
      <c r="AC81" s="251"/>
      <c r="AD81" s="251"/>
      <c r="AE81" s="251"/>
    </row>
    <row r="82" spans="1:31" s="378" customFormat="1" ht="24.95" customHeight="1">
      <c r="A82" s="251"/>
      <c r="B82" s="252"/>
      <c r="C82" s="391" t="s">
        <v>113</v>
      </c>
      <c r="D82" s="251"/>
      <c r="E82" s="251"/>
      <c r="F82" s="251"/>
      <c r="G82" s="251"/>
      <c r="H82" s="251"/>
      <c r="I82" s="251"/>
      <c r="J82" s="251"/>
      <c r="K82" s="251"/>
      <c r="L82" s="394"/>
      <c r="S82" s="251"/>
      <c r="T82" s="251"/>
      <c r="U82" s="251"/>
      <c r="V82" s="251"/>
      <c r="W82" s="251"/>
      <c r="X82" s="251"/>
      <c r="Y82" s="251"/>
      <c r="Z82" s="251"/>
      <c r="AA82" s="251"/>
      <c r="AB82" s="251"/>
      <c r="AC82" s="251"/>
      <c r="AD82" s="251"/>
      <c r="AE82" s="251"/>
    </row>
    <row r="83" spans="1:31" s="378" customFormat="1" ht="6.95" customHeight="1">
      <c r="A83" s="251"/>
      <c r="B83" s="252"/>
      <c r="C83" s="251"/>
      <c r="D83" s="251"/>
      <c r="E83" s="251"/>
      <c r="F83" s="251"/>
      <c r="G83" s="251"/>
      <c r="H83" s="251"/>
      <c r="I83" s="251"/>
      <c r="J83" s="251"/>
      <c r="K83" s="251"/>
      <c r="L83" s="394"/>
      <c r="S83" s="251"/>
      <c r="T83" s="251"/>
      <c r="U83" s="251"/>
      <c r="V83" s="251"/>
      <c r="W83" s="251"/>
      <c r="X83" s="251"/>
      <c r="Y83" s="251"/>
      <c r="Z83" s="251"/>
      <c r="AA83" s="251"/>
      <c r="AB83" s="251"/>
      <c r="AC83" s="251"/>
      <c r="AD83" s="251"/>
      <c r="AE83" s="251"/>
    </row>
    <row r="84" spans="1:31" s="378" customFormat="1" ht="12" customHeight="1">
      <c r="A84" s="251"/>
      <c r="B84" s="252"/>
      <c r="C84" s="393" t="s">
        <v>14</v>
      </c>
      <c r="D84" s="251"/>
      <c r="E84" s="251"/>
      <c r="F84" s="251"/>
      <c r="G84" s="251"/>
      <c r="H84" s="251"/>
      <c r="I84" s="251"/>
      <c r="J84" s="251"/>
      <c r="K84" s="251"/>
      <c r="L84" s="394"/>
      <c r="S84" s="251"/>
      <c r="T84" s="251"/>
      <c r="U84" s="251"/>
      <c r="V84" s="251"/>
      <c r="W84" s="251"/>
      <c r="X84" s="251"/>
      <c r="Y84" s="251"/>
      <c r="Z84" s="251"/>
      <c r="AA84" s="251"/>
      <c r="AB84" s="251"/>
      <c r="AC84" s="251"/>
      <c r="AD84" s="251"/>
      <c r="AE84" s="251"/>
    </row>
    <row r="85" spans="1:31" s="378" customFormat="1" ht="16.5" customHeight="1">
      <c r="A85" s="251"/>
      <c r="B85" s="252"/>
      <c r="C85" s="251"/>
      <c r="D85" s="251"/>
      <c r="E85" s="249" t="str">
        <f>E7</f>
        <v>Kosmonosy, obnova vodovodu a kanalizace - 2. etapa - část C</v>
      </c>
      <c r="F85" s="250"/>
      <c r="G85" s="250"/>
      <c r="H85" s="250"/>
      <c r="I85" s="251"/>
      <c r="J85" s="251"/>
      <c r="K85" s="251"/>
      <c r="L85" s="394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</row>
    <row r="86" spans="1:31" ht="12" customHeight="1">
      <c r="B86" s="244"/>
      <c r="C86" s="393" t="s">
        <v>109</v>
      </c>
      <c r="L86" s="244"/>
    </row>
    <row r="87" spans="1:31" s="378" customFormat="1" ht="16.5" customHeight="1">
      <c r="A87" s="251"/>
      <c r="B87" s="252"/>
      <c r="C87" s="251"/>
      <c r="D87" s="251"/>
      <c r="E87" s="249" t="s">
        <v>620</v>
      </c>
      <c r="F87" s="311"/>
      <c r="G87" s="311"/>
      <c r="H87" s="311"/>
      <c r="I87" s="251"/>
      <c r="J87" s="251"/>
      <c r="K87" s="251"/>
      <c r="L87" s="394"/>
      <c r="S87" s="251"/>
      <c r="T87" s="251"/>
      <c r="U87" s="251"/>
      <c r="V87" s="251"/>
      <c r="W87" s="251"/>
      <c r="X87" s="251"/>
      <c r="Y87" s="251"/>
      <c r="Z87" s="251"/>
      <c r="AA87" s="251"/>
      <c r="AB87" s="251"/>
      <c r="AC87" s="251"/>
      <c r="AD87" s="251"/>
      <c r="AE87" s="251"/>
    </row>
    <row r="88" spans="1:31" s="378" customFormat="1" ht="12" customHeight="1">
      <c r="A88" s="251"/>
      <c r="B88" s="252"/>
      <c r="C88" s="393" t="s">
        <v>111</v>
      </c>
      <c r="D88" s="251"/>
      <c r="E88" s="251"/>
      <c r="F88" s="251"/>
      <c r="G88" s="251"/>
      <c r="H88" s="251"/>
      <c r="I88" s="251"/>
      <c r="J88" s="251"/>
      <c r="K88" s="251"/>
      <c r="L88" s="394"/>
      <c r="S88" s="251"/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</row>
    <row r="89" spans="1:31" s="378" customFormat="1" ht="16.5" customHeight="1">
      <c r="A89" s="251"/>
      <c r="B89" s="252"/>
      <c r="C89" s="251"/>
      <c r="D89" s="251"/>
      <c r="E89" s="395" t="str">
        <f>E11</f>
        <v>SO 6.2. - Lokální opravy kanalizačních řadů</v>
      </c>
      <c r="F89" s="311"/>
      <c r="G89" s="311"/>
      <c r="H89" s="311"/>
      <c r="I89" s="251"/>
      <c r="J89" s="251"/>
      <c r="K89" s="251"/>
      <c r="L89" s="394"/>
      <c r="S89" s="251"/>
      <c r="T89" s="251"/>
      <c r="U89" s="251"/>
      <c r="V89" s="251"/>
      <c r="W89" s="251"/>
      <c r="X89" s="251"/>
      <c r="Y89" s="251"/>
      <c r="Z89" s="251"/>
      <c r="AA89" s="251"/>
      <c r="AB89" s="251"/>
      <c r="AC89" s="251"/>
      <c r="AD89" s="251"/>
      <c r="AE89" s="251"/>
    </row>
    <row r="90" spans="1:31" s="378" customFormat="1" ht="6.95" customHeight="1">
      <c r="A90" s="251"/>
      <c r="B90" s="252"/>
      <c r="C90" s="251"/>
      <c r="D90" s="251"/>
      <c r="E90" s="251"/>
      <c r="F90" s="251"/>
      <c r="G90" s="251"/>
      <c r="H90" s="251"/>
      <c r="I90" s="251"/>
      <c r="J90" s="251"/>
      <c r="K90" s="251"/>
      <c r="L90" s="394"/>
      <c r="S90" s="251"/>
      <c r="T90" s="251"/>
      <c r="U90" s="251"/>
      <c r="V90" s="251"/>
      <c r="W90" s="251"/>
      <c r="X90" s="251"/>
      <c r="Y90" s="251"/>
      <c r="Z90" s="251"/>
      <c r="AA90" s="251"/>
      <c r="AB90" s="251"/>
      <c r="AC90" s="251"/>
      <c r="AD90" s="251"/>
      <c r="AE90" s="251"/>
    </row>
    <row r="91" spans="1:31" s="378" customFormat="1" ht="12" customHeight="1">
      <c r="A91" s="251"/>
      <c r="B91" s="252"/>
      <c r="C91" s="393" t="s">
        <v>18</v>
      </c>
      <c r="D91" s="251"/>
      <c r="E91" s="251"/>
      <c r="F91" s="396" t="str">
        <f>F14</f>
        <v>Kosmonosy</v>
      </c>
      <c r="G91" s="251"/>
      <c r="H91" s="251"/>
      <c r="I91" s="393" t="s">
        <v>20</v>
      </c>
      <c r="J91" s="397" t="str">
        <f>IF(J14="","",J14)</f>
        <v>29. 10. 2020</v>
      </c>
      <c r="K91" s="251"/>
      <c r="L91" s="394"/>
      <c r="S91" s="251"/>
      <c r="T91" s="251"/>
      <c r="U91" s="251"/>
      <c r="V91" s="251"/>
      <c r="W91" s="251"/>
      <c r="X91" s="251"/>
      <c r="Y91" s="251"/>
      <c r="Z91" s="251"/>
      <c r="AA91" s="251"/>
      <c r="AB91" s="251"/>
      <c r="AC91" s="251"/>
      <c r="AD91" s="251"/>
      <c r="AE91" s="251"/>
    </row>
    <row r="92" spans="1:31" s="378" customFormat="1" ht="6.95" customHeight="1">
      <c r="A92" s="251"/>
      <c r="B92" s="252"/>
      <c r="C92" s="251"/>
      <c r="D92" s="251"/>
      <c r="E92" s="251"/>
      <c r="F92" s="251"/>
      <c r="G92" s="251"/>
      <c r="H92" s="251"/>
      <c r="I92" s="251"/>
      <c r="J92" s="251"/>
      <c r="K92" s="251"/>
      <c r="L92" s="394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</row>
    <row r="93" spans="1:31" s="378" customFormat="1" ht="15.2" customHeight="1">
      <c r="A93" s="251"/>
      <c r="B93" s="252"/>
      <c r="C93" s="393" t="s">
        <v>22</v>
      </c>
      <c r="D93" s="251"/>
      <c r="E93" s="251"/>
      <c r="F93" s="396" t="str">
        <f>E17</f>
        <v>Vodovody a kanalizace Mladá Boleslav, a.s.</v>
      </c>
      <c r="G93" s="251"/>
      <c r="H93" s="251"/>
      <c r="I93" s="393" t="s">
        <v>30</v>
      </c>
      <c r="J93" s="420" t="str">
        <f>E23</f>
        <v>ŠINDLAR s.r.o.</v>
      </c>
      <c r="K93" s="251"/>
      <c r="L93" s="394"/>
      <c r="S93" s="251"/>
      <c r="T93" s="251"/>
      <c r="U93" s="251"/>
      <c r="V93" s="251"/>
      <c r="W93" s="251"/>
      <c r="X93" s="251"/>
      <c r="Y93" s="251"/>
      <c r="Z93" s="251"/>
      <c r="AA93" s="251"/>
      <c r="AB93" s="251"/>
      <c r="AC93" s="251"/>
      <c r="AD93" s="251"/>
      <c r="AE93" s="251"/>
    </row>
    <row r="94" spans="1:31" s="378" customFormat="1" ht="15.2" customHeight="1">
      <c r="A94" s="251"/>
      <c r="B94" s="252"/>
      <c r="C94" s="393" t="s">
        <v>28</v>
      </c>
      <c r="D94" s="251"/>
      <c r="E94" s="251"/>
      <c r="F94" s="396" t="str">
        <f>IF(E20="","",E20)</f>
        <v>Dle výběrového řízení</v>
      </c>
      <c r="G94" s="251"/>
      <c r="H94" s="251"/>
      <c r="I94" s="393" t="s">
        <v>35</v>
      </c>
      <c r="J94" s="420" t="str">
        <f>E26</f>
        <v>Roman Bárta</v>
      </c>
      <c r="K94" s="251"/>
      <c r="L94" s="394"/>
      <c r="S94" s="251"/>
      <c r="T94" s="251"/>
      <c r="U94" s="251"/>
      <c r="V94" s="251"/>
      <c r="W94" s="251"/>
      <c r="X94" s="251"/>
      <c r="Y94" s="251"/>
      <c r="Z94" s="251"/>
      <c r="AA94" s="251"/>
      <c r="AB94" s="251"/>
      <c r="AC94" s="251"/>
      <c r="AD94" s="251"/>
      <c r="AE94" s="251"/>
    </row>
    <row r="95" spans="1:31" s="378" customFormat="1" ht="10.35" customHeight="1">
      <c r="A95" s="251"/>
      <c r="B95" s="252"/>
      <c r="C95" s="251"/>
      <c r="D95" s="251"/>
      <c r="E95" s="251"/>
      <c r="F95" s="251"/>
      <c r="G95" s="251"/>
      <c r="H95" s="251"/>
      <c r="I95" s="251"/>
      <c r="J95" s="251"/>
      <c r="K95" s="251"/>
      <c r="L95" s="394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</row>
    <row r="96" spans="1:31" s="378" customFormat="1" ht="29.25" customHeight="1">
      <c r="A96" s="251"/>
      <c r="B96" s="252"/>
      <c r="C96" s="421" t="s">
        <v>114</v>
      </c>
      <c r="D96" s="407"/>
      <c r="E96" s="407"/>
      <c r="F96" s="407"/>
      <c r="G96" s="407"/>
      <c r="H96" s="407"/>
      <c r="I96" s="407"/>
      <c r="J96" s="422" t="s">
        <v>115</v>
      </c>
      <c r="K96" s="407"/>
      <c r="L96" s="394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</row>
    <row r="97" spans="1:47" s="378" customFormat="1" ht="10.35" customHeight="1">
      <c r="A97" s="251"/>
      <c r="B97" s="252"/>
      <c r="C97" s="251"/>
      <c r="D97" s="251"/>
      <c r="E97" s="251"/>
      <c r="F97" s="251"/>
      <c r="G97" s="251"/>
      <c r="H97" s="251"/>
      <c r="I97" s="251"/>
      <c r="J97" s="251"/>
      <c r="K97" s="251"/>
      <c r="L97" s="394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</row>
    <row r="98" spans="1:47" s="378" customFormat="1" ht="22.9" customHeight="1">
      <c r="A98" s="251"/>
      <c r="B98" s="252"/>
      <c r="C98" s="423" t="s">
        <v>116</v>
      </c>
      <c r="D98" s="251"/>
      <c r="E98" s="251"/>
      <c r="F98" s="251"/>
      <c r="G98" s="251"/>
      <c r="H98" s="251"/>
      <c r="I98" s="251"/>
      <c r="J98" s="402">
        <f>J121</f>
        <v>0</v>
      </c>
      <c r="K98" s="251"/>
      <c r="L98" s="394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U98" s="240" t="s">
        <v>117</v>
      </c>
    </row>
    <row r="99" spans="1:47" s="424" customFormat="1" ht="24.95" customHeight="1">
      <c r="B99" s="425"/>
      <c r="D99" s="426" t="s">
        <v>125</v>
      </c>
      <c r="E99" s="427"/>
      <c r="F99" s="427"/>
      <c r="G99" s="427"/>
      <c r="H99" s="427"/>
      <c r="I99" s="427"/>
      <c r="J99" s="428">
        <f>J122</f>
        <v>0</v>
      </c>
      <c r="L99" s="425"/>
    </row>
    <row r="100" spans="1:47" s="378" customFormat="1" ht="21.75" customHeight="1">
      <c r="A100" s="251"/>
      <c r="B100" s="252"/>
      <c r="C100" s="251"/>
      <c r="D100" s="251"/>
      <c r="E100" s="251"/>
      <c r="F100" s="251"/>
      <c r="G100" s="251"/>
      <c r="H100" s="251"/>
      <c r="I100" s="251"/>
      <c r="J100" s="251"/>
      <c r="K100" s="251"/>
      <c r="L100" s="394"/>
      <c r="S100" s="251"/>
      <c r="T100" s="251"/>
      <c r="U100" s="251"/>
      <c r="V100" s="251"/>
      <c r="W100" s="251"/>
      <c r="X100" s="251"/>
      <c r="Y100" s="251"/>
      <c r="Z100" s="251"/>
      <c r="AA100" s="251"/>
      <c r="AB100" s="251"/>
      <c r="AC100" s="251"/>
      <c r="AD100" s="251"/>
      <c r="AE100" s="251"/>
    </row>
    <row r="101" spans="1:47" s="378" customFormat="1" ht="6.95" customHeight="1">
      <c r="A101" s="251"/>
      <c r="B101" s="278"/>
      <c r="C101" s="279"/>
      <c r="D101" s="279"/>
      <c r="E101" s="279"/>
      <c r="F101" s="279"/>
      <c r="G101" s="279"/>
      <c r="H101" s="279"/>
      <c r="I101" s="279"/>
      <c r="J101" s="279"/>
      <c r="K101" s="279"/>
      <c r="L101" s="394"/>
      <c r="S101" s="251"/>
      <c r="T101" s="251"/>
      <c r="U101" s="251"/>
      <c r="V101" s="251"/>
      <c r="W101" s="251"/>
      <c r="X101" s="251"/>
      <c r="Y101" s="251"/>
      <c r="Z101" s="251"/>
      <c r="AA101" s="251"/>
      <c r="AB101" s="251"/>
      <c r="AC101" s="251"/>
      <c r="AD101" s="251"/>
      <c r="AE101" s="251"/>
    </row>
    <row r="105" spans="1:47" s="378" customFormat="1" ht="6.95" customHeight="1">
      <c r="A105" s="251"/>
      <c r="B105" s="281"/>
      <c r="C105" s="282"/>
      <c r="D105" s="282"/>
      <c r="E105" s="282"/>
      <c r="F105" s="282"/>
      <c r="G105" s="282"/>
      <c r="H105" s="282"/>
      <c r="I105" s="282"/>
      <c r="J105" s="282"/>
      <c r="K105" s="282"/>
      <c r="L105" s="394"/>
      <c r="S105" s="251"/>
      <c r="T105" s="251"/>
      <c r="U105" s="251"/>
      <c r="V105" s="251"/>
      <c r="W105" s="251"/>
      <c r="X105" s="251"/>
      <c r="Y105" s="251"/>
      <c r="Z105" s="251"/>
      <c r="AA105" s="251"/>
      <c r="AB105" s="251"/>
      <c r="AC105" s="251"/>
      <c r="AD105" s="251"/>
      <c r="AE105" s="251"/>
    </row>
    <row r="106" spans="1:47" s="378" customFormat="1" ht="24.95" customHeight="1">
      <c r="A106" s="251"/>
      <c r="B106" s="252"/>
      <c r="C106" s="391" t="s">
        <v>126</v>
      </c>
      <c r="D106" s="251"/>
      <c r="E106" s="251"/>
      <c r="F106" s="251"/>
      <c r="G106" s="251"/>
      <c r="H106" s="251"/>
      <c r="I106" s="251"/>
      <c r="J106" s="251"/>
      <c r="K106" s="251"/>
      <c r="L106" s="394"/>
      <c r="S106" s="251"/>
      <c r="T106" s="251"/>
      <c r="U106" s="251"/>
      <c r="V106" s="251"/>
      <c r="W106" s="251"/>
      <c r="X106" s="251"/>
      <c r="Y106" s="251"/>
      <c r="Z106" s="251"/>
      <c r="AA106" s="251"/>
      <c r="AB106" s="251"/>
      <c r="AC106" s="251"/>
      <c r="AD106" s="251"/>
      <c r="AE106" s="251"/>
    </row>
    <row r="107" spans="1:47" s="378" customFormat="1" ht="6.95" customHeight="1">
      <c r="A107" s="251"/>
      <c r="B107" s="252"/>
      <c r="C107" s="251"/>
      <c r="D107" s="251"/>
      <c r="E107" s="251"/>
      <c r="F107" s="251"/>
      <c r="G107" s="251"/>
      <c r="H107" s="251"/>
      <c r="I107" s="251"/>
      <c r="J107" s="251"/>
      <c r="K107" s="251"/>
      <c r="L107" s="394"/>
      <c r="S107" s="251"/>
      <c r="T107" s="251"/>
      <c r="U107" s="251"/>
      <c r="V107" s="251"/>
      <c r="W107" s="251"/>
      <c r="X107" s="251"/>
      <c r="Y107" s="251"/>
      <c r="Z107" s="251"/>
      <c r="AA107" s="251"/>
      <c r="AB107" s="251"/>
      <c r="AC107" s="251"/>
      <c r="AD107" s="251"/>
      <c r="AE107" s="251"/>
    </row>
    <row r="108" spans="1:47" s="378" customFormat="1" ht="12" customHeight="1">
      <c r="A108" s="251"/>
      <c r="B108" s="252"/>
      <c r="C108" s="393" t="s">
        <v>14</v>
      </c>
      <c r="D108" s="251"/>
      <c r="E108" s="251"/>
      <c r="F108" s="251"/>
      <c r="G108" s="251"/>
      <c r="H108" s="251"/>
      <c r="I108" s="251"/>
      <c r="J108" s="251"/>
      <c r="K108" s="251"/>
      <c r="L108" s="394"/>
      <c r="S108" s="251"/>
      <c r="T108" s="251"/>
      <c r="U108" s="251"/>
      <c r="V108" s="251"/>
      <c r="W108" s="251"/>
      <c r="X108" s="251"/>
      <c r="Y108" s="251"/>
      <c r="Z108" s="251"/>
      <c r="AA108" s="251"/>
      <c r="AB108" s="251"/>
      <c r="AC108" s="251"/>
      <c r="AD108" s="251"/>
      <c r="AE108" s="251"/>
    </row>
    <row r="109" spans="1:47" s="378" customFormat="1" ht="16.5" customHeight="1">
      <c r="A109" s="251"/>
      <c r="B109" s="252"/>
      <c r="C109" s="251"/>
      <c r="D109" s="251"/>
      <c r="E109" s="249" t="str">
        <f>E7</f>
        <v>Kosmonosy, obnova vodovodu a kanalizace - 2. etapa - část C</v>
      </c>
      <c r="F109" s="250"/>
      <c r="G109" s="250"/>
      <c r="H109" s="250"/>
      <c r="I109" s="251"/>
      <c r="J109" s="251"/>
      <c r="K109" s="251"/>
      <c r="L109" s="394"/>
      <c r="S109" s="251"/>
      <c r="T109" s="251"/>
      <c r="U109" s="251"/>
      <c r="V109" s="251"/>
      <c r="W109" s="251"/>
      <c r="X109" s="251"/>
      <c r="Y109" s="251"/>
      <c r="Z109" s="251"/>
      <c r="AA109" s="251"/>
      <c r="AB109" s="251"/>
      <c r="AC109" s="251"/>
      <c r="AD109" s="251"/>
      <c r="AE109" s="251"/>
    </row>
    <row r="110" spans="1:47" ht="12" customHeight="1">
      <c r="B110" s="244"/>
      <c r="C110" s="393" t="s">
        <v>109</v>
      </c>
      <c r="L110" s="244"/>
    </row>
    <row r="111" spans="1:47" s="378" customFormat="1" ht="16.5" customHeight="1">
      <c r="A111" s="251"/>
      <c r="B111" s="252"/>
      <c r="C111" s="251"/>
      <c r="D111" s="251"/>
      <c r="E111" s="249" t="s">
        <v>620</v>
      </c>
      <c r="F111" s="311"/>
      <c r="G111" s="311"/>
      <c r="H111" s="311"/>
      <c r="I111" s="251"/>
      <c r="J111" s="251"/>
      <c r="K111" s="251"/>
      <c r="L111" s="394"/>
      <c r="S111" s="251"/>
      <c r="T111" s="251"/>
      <c r="U111" s="251"/>
      <c r="V111" s="251"/>
      <c r="W111" s="251"/>
      <c r="X111" s="251"/>
      <c r="Y111" s="251"/>
      <c r="Z111" s="251"/>
      <c r="AA111" s="251"/>
      <c r="AB111" s="251"/>
      <c r="AC111" s="251"/>
      <c r="AD111" s="251"/>
      <c r="AE111" s="251"/>
    </row>
    <row r="112" spans="1:47" s="378" customFormat="1" ht="12" customHeight="1">
      <c r="A112" s="251"/>
      <c r="B112" s="252"/>
      <c r="C112" s="393" t="s">
        <v>111</v>
      </c>
      <c r="D112" s="251"/>
      <c r="E112" s="251"/>
      <c r="F112" s="251"/>
      <c r="G112" s="251"/>
      <c r="H112" s="251"/>
      <c r="I112" s="251"/>
      <c r="J112" s="251"/>
      <c r="K112" s="251"/>
      <c r="L112" s="394"/>
      <c r="S112" s="251"/>
      <c r="T112" s="251"/>
      <c r="U112" s="251"/>
      <c r="V112" s="251"/>
      <c r="W112" s="251"/>
      <c r="X112" s="251"/>
      <c r="Y112" s="251"/>
      <c r="Z112" s="251"/>
      <c r="AA112" s="251"/>
      <c r="AB112" s="251"/>
      <c r="AC112" s="251"/>
      <c r="AD112" s="251"/>
      <c r="AE112" s="251"/>
    </row>
    <row r="113" spans="1:65" s="378" customFormat="1" ht="16.5" customHeight="1">
      <c r="A113" s="251"/>
      <c r="B113" s="252"/>
      <c r="C113" s="251"/>
      <c r="D113" s="251"/>
      <c r="E113" s="395" t="str">
        <f>E11</f>
        <v>SO 6.2. - Lokální opravy kanalizačních řadů</v>
      </c>
      <c r="F113" s="311"/>
      <c r="G113" s="311"/>
      <c r="H113" s="311"/>
      <c r="I113" s="251"/>
      <c r="J113" s="251"/>
      <c r="K113" s="251"/>
      <c r="L113" s="394"/>
      <c r="S113" s="251"/>
      <c r="T113" s="251"/>
      <c r="U113" s="251"/>
      <c r="V113" s="251"/>
      <c r="W113" s="251"/>
      <c r="X113" s="251"/>
      <c r="Y113" s="251"/>
      <c r="Z113" s="251"/>
      <c r="AA113" s="251"/>
      <c r="AB113" s="251"/>
      <c r="AC113" s="251"/>
      <c r="AD113" s="251"/>
      <c r="AE113" s="251"/>
    </row>
    <row r="114" spans="1:65" s="378" customFormat="1" ht="6.95" customHeight="1">
      <c r="A114" s="251"/>
      <c r="B114" s="252"/>
      <c r="C114" s="251"/>
      <c r="D114" s="251"/>
      <c r="E114" s="251"/>
      <c r="F114" s="251"/>
      <c r="G114" s="251"/>
      <c r="H114" s="251"/>
      <c r="I114" s="251"/>
      <c r="J114" s="251"/>
      <c r="K114" s="251"/>
      <c r="L114" s="394"/>
      <c r="S114" s="251"/>
      <c r="T114" s="251"/>
      <c r="U114" s="251"/>
      <c r="V114" s="251"/>
      <c r="W114" s="251"/>
      <c r="X114" s="251"/>
      <c r="Y114" s="251"/>
      <c r="Z114" s="251"/>
      <c r="AA114" s="251"/>
      <c r="AB114" s="251"/>
      <c r="AC114" s="251"/>
      <c r="AD114" s="251"/>
      <c r="AE114" s="251"/>
    </row>
    <row r="115" spans="1:65" s="378" customFormat="1" ht="12" customHeight="1">
      <c r="A115" s="251"/>
      <c r="B115" s="252"/>
      <c r="C115" s="393" t="s">
        <v>18</v>
      </c>
      <c r="D115" s="251"/>
      <c r="E115" s="251"/>
      <c r="F115" s="396" t="str">
        <f>F14</f>
        <v>Kosmonosy</v>
      </c>
      <c r="G115" s="251"/>
      <c r="H115" s="251"/>
      <c r="I115" s="393" t="s">
        <v>20</v>
      </c>
      <c r="J115" s="397" t="str">
        <f>IF(J14="","",J14)</f>
        <v>29. 10. 2020</v>
      </c>
      <c r="K115" s="251"/>
      <c r="L115" s="394"/>
      <c r="S115" s="251"/>
      <c r="T115" s="251"/>
      <c r="U115" s="251"/>
      <c r="V115" s="251"/>
      <c r="W115" s="251"/>
      <c r="X115" s="251"/>
      <c r="Y115" s="251"/>
      <c r="Z115" s="251"/>
      <c r="AA115" s="251"/>
      <c r="AB115" s="251"/>
      <c r="AC115" s="251"/>
      <c r="AD115" s="251"/>
      <c r="AE115" s="251"/>
    </row>
    <row r="116" spans="1:65" s="378" customFormat="1" ht="6.95" customHeight="1">
      <c r="A116" s="251"/>
      <c r="B116" s="252"/>
      <c r="C116" s="251"/>
      <c r="D116" s="251"/>
      <c r="E116" s="251"/>
      <c r="F116" s="251"/>
      <c r="G116" s="251"/>
      <c r="H116" s="251"/>
      <c r="I116" s="251"/>
      <c r="J116" s="251"/>
      <c r="K116" s="251"/>
      <c r="L116" s="394"/>
      <c r="S116" s="251"/>
      <c r="T116" s="251"/>
      <c r="U116" s="251"/>
      <c r="V116" s="251"/>
      <c r="W116" s="251"/>
      <c r="X116" s="251"/>
      <c r="Y116" s="251"/>
      <c r="Z116" s="251"/>
      <c r="AA116" s="251"/>
      <c r="AB116" s="251"/>
      <c r="AC116" s="251"/>
      <c r="AD116" s="251"/>
      <c r="AE116" s="251"/>
    </row>
    <row r="117" spans="1:65" s="378" customFormat="1" ht="15.2" customHeight="1">
      <c r="A117" s="251"/>
      <c r="B117" s="252"/>
      <c r="C117" s="393" t="s">
        <v>22</v>
      </c>
      <c r="D117" s="251"/>
      <c r="E117" s="251"/>
      <c r="F117" s="396" t="str">
        <f>E17</f>
        <v>Vodovody a kanalizace Mladá Boleslav, a.s.</v>
      </c>
      <c r="G117" s="251"/>
      <c r="H117" s="251"/>
      <c r="I117" s="393" t="s">
        <v>30</v>
      </c>
      <c r="J117" s="420" t="str">
        <f>E23</f>
        <v>ŠINDLAR s.r.o.</v>
      </c>
      <c r="K117" s="251"/>
      <c r="L117" s="394"/>
      <c r="S117" s="251"/>
      <c r="T117" s="251"/>
      <c r="U117" s="251"/>
      <c r="V117" s="251"/>
      <c r="W117" s="251"/>
      <c r="X117" s="251"/>
      <c r="Y117" s="251"/>
      <c r="Z117" s="251"/>
      <c r="AA117" s="251"/>
      <c r="AB117" s="251"/>
      <c r="AC117" s="251"/>
      <c r="AD117" s="251"/>
      <c r="AE117" s="251"/>
    </row>
    <row r="118" spans="1:65" s="378" customFormat="1" ht="15.2" customHeight="1">
      <c r="A118" s="251"/>
      <c r="B118" s="252"/>
      <c r="C118" s="393" t="s">
        <v>28</v>
      </c>
      <c r="D118" s="251"/>
      <c r="E118" s="251"/>
      <c r="F118" s="396" t="str">
        <f>IF(E20="","",E20)</f>
        <v>Dle výběrového řízení</v>
      </c>
      <c r="G118" s="251"/>
      <c r="H118" s="251"/>
      <c r="I118" s="393" t="s">
        <v>35</v>
      </c>
      <c r="J118" s="420" t="str">
        <f>E26</f>
        <v>Roman Bárta</v>
      </c>
      <c r="K118" s="251"/>
      <c r="L118" s="394"/>
      <c r="S118" s="251"/>
      <c r="T118" s="251"/>
      <c r="U118" s="251"/>
      <c r="V118" s="251"/>
      <c r="W118" s="251"/>
      <c r="X118" s="251"/>
      <c r="Y118" s="251"/>
      <c r="Z118" s="251"/>
      <c r="AA118" s="251"/>
      <c r="AB118" s="251"/>
      <c r="AC118" s="251"/>
      <c r="AD118" s="251"/>
      <c r="AE118" s="251"/>
    </row>
    <row r="119" spans="1:65" s="378" customFormat="1" ht="10.35" customHeight="1">
      <c r="A119" s="251"/>
      <c r="B119" s="252"/>
      <c r="C119" s="251"/>
      <c r="D119" s="251"/>
      <c r="E119" s="251"/>
      <c r="F119" s="251"/>
      <c r="G119" s="251"/>
      <c r="H119" s="251"/>
      <c r="I119" s="251"/>
      <c r="J119" s="251"/>
      <c r="K119" s="251"/>
      <c r="L119" s="394"/>
      <c r="S119" s="251"/>
      <c r="T119" s="251"/>
      <c r="U119" s="251"/>
      <c r="V119" s="251"/>
      <c r="W119" s="251"/>
      <c r="X119" s="251"/>
      <c r="Y119" s="251"/>
      <c r="Z119" s="251"/>
      <c r="AA119" s="251"/>
      <c r="AB119" s="251"/>
      <c r="AC119" s="251"/>
      <c r="AD119" s="251"/>
      <c r="AE119" s="251"/>
    </row>
    <row r="120" spans="1:65" s="441" customFormat="1" ht="29.25" customHeight="1">
      <c r="A120" s="318"/>
      <c r="B120" s="314"/>
      <c r="C120" s="434" t="s">
        <v>127</v>
      </c>
      <c r="D120" s="435" t="s">
        <v>64</v>
      </c>
      <c r="E120" s="435" t="s">
        <v>60</v>
      </c>
      <c r="F120" s="435" t="s">
        <v>61</v>
      </c>
      <c r="G120" s="435" t="s">
        <v>128</v>
      </c>
      <c r="H120" s="435" t="s">
        <v>129</v>
      </c>
      <c r="I120" s="435" t="s">
        <v>130</v>
      </c>
      <c r="J120" s="435" t="s">
        <v>115</v>
      </c>
      <c r="K120" s="436" t="s">
        <v>131</v>
      </c>
      <c r="L120" s="437"/>
      <c r="M120" s="438" t="s">
        <v>1</v>
      </c>
      <c r="N120" s="439" t="s">
        <v>43</v>
      </c>
      <c r="O120" s="439" t="s">
        <v>132</v>
      </c>
      <c r="P120" s="439" t="s">
        <v>133</v>
      </c>
      <c r="Q120" s="439" t="s">
        <v>134</v>
      </c>
      <c r="R120" s="439" t="s">
        <v>135</v>
      </c>
      <c r="S120" s="439" t="s">
        <v>136</v>
      </c>
      <c r="T120" s="440" t="s">
        <v>137</v>
      </c>
      <c r="U120" s="318"/>
      <c r="V120" s="318"/>
      <c r="W120" s="318"/>
      <c r="X120" s="318"/>
      <c r="Y120" s="318"/>
      <c r="Z120" s="318"/>
      <c r="AA120" s="318"/>
      <c r="AB120" s="318"/>
      <c r="AC120" s="318"/>
      <c r="AD120" s="318"/>
      <c r="AE120" s="318"/>
    </row>
    <row r="121" spans="1:65" s="378" customFormat="1" ht="22.9" customHeight="1">
      <c r="A121" s="251"/>
      <c r="B121" s="252"/>
      <c r="C121" s="442" t="s">
        <v>138</v>
      </c>
      <c r="D121" s="251"/>
      <c r="E121" s="251"/>
      <c r="F121" s="251"/>
      <c r="G121" s="251"/>
      <c r="H121" s="251"/>
      <c r="I121" s="251"/>
      <c r="J121" s="443">
        <f>BK121</f>
        <v>0</v>
      </c>
      <c r="K121" s="251"/>
      <c r="L121" s="252"/>
      <c r="M121" s="444"/>
      <c r="N121" s="445"/>
      <c r="O121" s="263"/>
      <c r="P121" s="446">
        <f>P122</f>
        <v>0</v>
      </c>
      <c r="Q121" s="263"/>
      <c r="R121" s="446">
        <f>R122</f>
        <v>0</v>
      </c>
      <c r="S121" s="263"/>
      <c r="T121" s="447">
        <f>T122</f>
        <v>0</v>
      </c>
      <c r="U121" s="251"/>
      <c r="V121" s="251"/>
      <c r="W121" s="251"/>
      <c r="X121" s="251"/>
      <c r="Y121" s="251"/>
      <c r="Z121" s="251"/>
      <c r="AA121" s="251"/>
      <c r="AB121" s="251"/>
      <c r="AC121" s="251"/>
      <c r="AD121" s="251"/>
      <c r="AE121" s="251"/>
      <c r="AT121" s="240" t="s">
        <v>78</v>
      </c>
      <c r="AU121" s="240" t="s">
        <v>117</v>
      </c>
      <c r="BK121" s="448">
        <f>BK122</f>
        <v>0</v>
      </c>
    </row>
    <row r="122" spans="1:65" s="449" customFormat="1" ht="25.9" customHeight="1">
      <c r="B122" s="450"/>
      <c r="D122" s="451" t="s">
        <v>78</v>
      </c>
      <c r="E122" s="452" t="s">
        <v>230</v>
      </c>
      <c r="F122" s="452" t="s">
        <v>231</v>
      </c>
      <c r="J122" s="453">
        <f>BK122</f>
        <v>0</v>
      </c>
      <c r="L122" s="450"/>
      <c r="M122" s="454"/>
      <c r="N122" s="455"/>
      <c r="O122" s="455"/>
      <c r="P122" s="456">
        <f>SUM(P123:P176)</f>
        <v>0</v>
      </c>
      <c r="Q122" s="455"/>
      <c r="R122" s="456">
        <f>SUM(R123:R176)</f>
        <v>0</v>
      </c>
      <c r="S122" s="455"/>
      <c r="T122" s="457">
        <f>SUM(T123:T176)</f>
        <v>0</v>
      </c>
      <c r="AR122" s="451" t="s">
        <v>149</v>
      </c>
      <c r="AT122" s="458" t="s">
        <v>78</v>
      </c>
      <c r="AU122" s="458" t="s">
        <v>79</v>
      </c>
      <c r="AY122" s="451" t="s">
        <v>141</v>
      </c>
      <c r="BK122" s="459">
        <f>SUM(BK123:BK176)</f>
        <v>0</v>
      </c>
    </row>
    <row r="123" spans="1:65" s="378" customFormat="1" ht="14.45" customHeight="1">
      <c r="A123" s="251"/>
      <c r="B123" s="252"/>
      <c r="C123" s="368" t="s">
        <v>86</v>
      </c>
      <c r="D123" s="368" t="s">
        <v>144</v>
      </c>
      <c r="E123" s="369" t="s">
        <v>758</v>
      </c>
      <c r="F123" s="370" t="s">
        <v>759</v>
      </c>
      <c r="G123" s="371" t="s">
        <v>238</v>
      </c>
      <c r="H123" s="372">
        <v>1</v>
      </c>
      <c r="I123" s="151"/>
      <c r="J123" s="373">
        <f>ROUND(I123*H123,2)</f>
        <v>0</v>
      </c>
      <c r="K123" s="370" t="s">
        <v>1</v>
      </c>
      <c r="L123" s="252"/>
      <c r="M123" s="374" t="s">
        <v>1</v>
      </c>
      <c r="N123" s="375" t="s">
        <v>44</v>
      </c>
      <c r="O123" s="376">
        <v>0</v>
      </c>
      <c r="P123" s="376">
        <f>O123*H123</f>
        <v>0</v>
      </c>
      <c r="Q123" s="376">
        <v>0</v>
      </c>
      <c r="R123" s="376">
        <f>Q123*H123</f>
        <v>0</v>
      </c>
      <c r="S123" s="376">
        <v>0</v>
      </c>
      <c r="T123" s="377">
        <f>S123*H123</f>
        <v>0</v>
      </c>
      <c r="U123" s="251"/>
      <c r="V123" s="251"/>
      <c r="W123" s="251"/>
      <c r="X123" s="251"/>
      <c r="Y123" s="251"/>
      <c r="Z123" s="251"/>
      <c r="AA123" s="251"/>
      <c r="AB123" s="251"/>
      <c r="AC123" s="251"/>
      <c r="AD123" s="251"/>
      <c r="AE123" s="251"/>
      <c r="AR123" s="379" t="s">
        <v>611</v>
      </c>
      <c r="AT123" s="379" t="s">
        <v>144</v>
      </c>
      <c r="AU123" s="379" t="s">
        <v>86</v>
      </c>
      <c r="AY123" s="240" t="s">
        <v>141</v>
      </c>
      <c r="BE123" s="339">
        <f>IF(N123="základní",J123,0)</f>
        <v>0</v>
      </c>
      <c r="BF123" s="339">
        <f>IF(N123="snížená",J123,0)</f>
        <v>0</v>
      </c>
      <c r="BG123" s="339">
        <f>IF(N123="zákl. přenesená",J123,0)</f>
        <v>0</v>
      </c>
      <c r="BH123" s="339">
        <f>IF(N123="sníž. přenesená",J123,0)</f>
        <v>0</v>
      </c>
      <c r="BI123" s="339">
        <f>IF(N123="nulová",J123,0)</f>
        <v>0</v>
      </c>
      <c r="BJ123" s="240" t="s">
        <v>86</v>
      </c>
      <c r="BK123" s="339">
        <f>ROUND(I123*H123,2)</f>
        <v>0</v>
      </c>
      <c r="BL123" s="240" t="s">
        <v>611</v>
      </c>
      <c r="BM123" s="379" t="s">
        <v>760</v>
      </c>
    </row>
    <row r="124" spans="1:65" s="466" customFormat="1" ht="11.25">
      <c r="B124" s="467"/>
      <c r="D124" s="382" t="s">
        <v>156</v>
      </c>
      <c r="E124" s="468" t="s">
        <v>1</v>
      </c>
      <c r="F124" s="469" t="s">
        <v>168</v>
      </c>
      <c r="H124" s="468" t="s">
        <v>1</v>
      </c>
      <c r="I124" s="496"/>
      <c r="L124" s="467"/>
      <c r="M124" s="470"/>
      <c r="N124" s="471"/>
      <c r="O124" s="471"/>
      <c r="P124" s="471"/>
      <c r="Q124" s="471"/>
      <c r="R124" s="471"/>
      <c r="S124" s="471"/>
      <c r="T124" s="472"/>
      <c r="AT124" s="468" t="s">
        <v>156</v>
      </c>
      <c r="AU124" s="468" t="s">
        <v>86</v>
      </c>
      <c r="AV124" s="466" t="s">
        <v>86</v>
      </c>
      <c r="AW124" s="466" t="s">
        <v>34</v>
      </c>
      <c r="AX124" s="466" t="s">
        <v>79</v>
      </c>
      <c r="AY124" s="468" t="s">
        <v>141</v>
      </c>
    </row>
    <row r="125" spans="1:65" s="466" customFormat="1" ht="11.25">
      <c r="B125" s="467"/>
      <c r="D125" s="382" t="s">
        <v>156</v>
      </c>
      <c r="E125" s="468" t="s">
        <v>1</v>
      </c>
      <c r="F125" s="469" t="s">
        <v>761</v>
      </c>
      <c r="H125" s="468" t="s">
        <v>1</v>
      </c>
      <c r="I125" s="496"/>
      <c r="L125" s="467"/>
      <c r="M125" s="470"/>
      <c r="N125" s="471"/>
      <c r="O125" s="471"/>
      <c r="P125" s="471"/>
      <c r="Q125" s="471"/>
      <c r="R125" s="471"/>
      <c r="S125" s="471"/>
      <c r="T125" s="472"/>
      <c r="AT125" s="468" t="s">
        <v>156</v>
      </c>
      <c r="AU125" s="468" t="s">
        <v>86</v>
      </c>
      <c r="AV125" s="466" t="s">
        <v>86</v>
      </c>
      <c r="AW125" s="466" t="s">
        <v>34</v>
      </c>
      <c r="AX125" s="466" t="s">
        <v>79</v>
      </c>
      <c r="AY125" s="468" t="s">
        <v>141</v>
      </c>
    </row>
    <row r="126" spans="1:65" s="466" customFormat="1" ht="11.25">
      <c r="B126" s="467"/>
      <c r="D126" s="382" t="s">
        <v>156</v>
      </c>
      <c r="E126" s="468" t="s">
        <v>1</v>
      </c>
      <c r="F126" s="469" t="s">
        <v>762</v>
      </c>
      <c r="H126" s="468" t="s">
        <v>1</v>
      </c>
      <c r="I126" s="496"/>
      <c r="L126" s="467"/>
      <c r="M126" s="470"/>
      <c r="N126" s="471"/>
      <c r="O126" s="471"/>
      <c r="P126" s="471"/>
      <c r="Q126" s="471"/>
      <c r="R126" s="471"/>
      <c r="S126" s="471"/>
      <c r="T126" s="472"/>
      <c r="AT126" s="468" t="s">
        <v>156</v>
      </c>
      <c r="AU126" s="468" t="s">
        <v>86</v>
      </c>
      <c r="AV126" s="466" t="s">
        <v>86</v>
      </c>
      <c r="AW126" s="466" t="s">
        <v>34</v>
      </c>
      <c r="AX126" s="466" t="s">
        <v>79</v>
      </c>
      <c r="AY126" s="468" t="s">
        <v>141</v>
      </c>
    </row>
    <row r="127" spans="1:65" s="466" customFormat="1" ht="11.25">
      <c r="B127" s="467"/>
      <c r="D127" s="382" t="s">
        <v>156</v>
      </c>
      <c r="E127" s="468" t="s">
        <v>1</v>
      </c>
      <c r="F127" s="469" t="s">
        <v>763</v>
      </c>
      <c r="H127" s="468" t="s">
        <v>1</v>
      </c>
      <c r="I127" s="496"/>
      <c r="L127" s="467"/>
      <c r="M127" s="470"/>
      <c r="N127" s="471"/>
      <c r="O127" s="471"/>
      <c r="P127" s="471"/>
      <c r="Q127" s="471"/>
      <c r="R127" s="471"/>
      <c r="S127" s="471"/>
      <c r="T127" s="472"/>
      <c r="AT127" s="468" t="s">
        <v>156</v>
      </c>
      <c r="AU127" s="468" t="s">
        <v>86</v>
      </c>
      <c r="AV127" s="466" t="s">
        <v>86</v>
      </c>
      <c r="AW127" s="466" t="s">
        <v>34</v>
      </c>
      <c r="AX127" s="466" t="s">
        <v>79</v>
      </c>
      <c r="AY127" s="468" t="s">
        <v>141</v>
      </c>
    </row>
    <row r="128" spans="1:65" s="380" customFormat="1" ht="11.25">
      <c r="B128" s="381"/>
      <c r="D128" s="382" t="s">
        <v>156</v>
      </c>
      <c r="E128" s="383" t="s">
        <v>1</v>
      </c>
      <c r="F128" s="384" t="s">
        <v>86</v>
      </c>
      <c r="H128" s="385">
        <v>1</v>
      </c>
      <c r="I128" s="386"/>
      <c r="L128" s="381"/>
      <c r="M128" s="387"/>
      <c r="N128" s="388"/>
      <c r="O128" s="388"/>
      <c r="P128" s="388"/>
      <c r="Q128" s="388"/>
      <c r="R128" s="388"/>
      <c r="S128" s="388"/>
      <c r="T128" s="389"/>
      <c r="AT128" s="383" t="s">
        <v>156</v>
      </c>
      <c r="AU128" s="383" t="s">
        <v>86</v>
      </c>
      <c r="AV128" s="380" t="s">
        <v>88</v>
      </c>
      <c r="AW128" s="380" t="s">
        <v>34</v>
      </c>
      <c r="AX128" s="380" t="s">
        <v>86</v>
      </c>
      <c r="AY128" s="383" t="s">
        <v>141</v>
      </c>
    </row>
    <row r="129" spans="1:65" s="378" customFormat="1" ht="24.2" customHeight="1">
      <c r="A129" s="251"/>
      <c r="B129" s="252"/>
      <c r="C129" s="368" t="s">
        <v>88</v>
      </c>
      <c r="D129" s="368" t="s">
        <v>144</v>
      </c>
      <c r="E129" s="369" t="s">
        <v>764</v>
      </c>
      <c r="F129" s="370" t="s">
        <v>765</v>
      </c>
      <c r="G129" s="371" t="s">
        <v>238</v>
      </c>
      <c r="H129" s="372">
        <v>1</v>
      </c>
      <c r="I129" s="151"/>
      <c r="J129" s="373">
        <f>ROUND(I129*H129,2)</f>
        <v>0</v>
      </c>
      <c r="K129" s="370" t="s">
        <v>1</v>
      </c>
      <c r="L129" s="252"/>
      <c r="M129" s="374" t="s">
        <v>1</v>
      </c>
      <c r="N129" s="375" t="s">
        <v>44</v>
      </c>
      <c r="O129" s="376">
        <v>0</v>
      </c>
      <c r="P129" s="376">
        <f>O129*H129</f>
        <v>0</v>
      </c>
      <c r="Q129" s="376">
        <v>0</v>
      </c>
      <c r="R129" s="376">
        <f>Q129*H129</f>
        <v>0</v>
      </c>
      <c r="S129" s="376">
        <v>0</v>
      </c>
      <c r="T129" s="377">
        <f>S129*H129</f>
        <v>0</v>
      </c>
      <c r="U129" s="251"/>
      <c r="V129" s="251"/>
      <c r="W129" s="251"/>
      <c r="X129" s="251"/>
      <c r="Y129" s="251"/>
      <c r="Z129" s="251"/>
      <c r="AA129" s="251"/>
      <c r="AB129" s="251"/>
      <c r="AC129" s="251"/>
      <c r="AD129" s="251"/>
      <c r="AE129" s="251"/>
      <c r="AR129" s="379" t="s">
        <v>611</v>
      </c>
      <c r="AT129" s="379" t="s">
        <v>144</v>
      </c>
      <c r="AU129" s="379" t="s">
        <v>86</v>
      </c>
      <c r="AY129" s="240" t="s">
        <v>141</v>
      </c>
      <c r="BE129" s="339">
        <f>IF(N129="základní",J129,0)</f>
        <v>0</v>
      </c>
      <c r="BF129" s="339">
        <f>IF(N129="snížená",J129,0)</f>
        <v>0</v>
      </c>
      <c r="BG129" s="339">
        <f>IF(N129="zákl. přenesená",J129,0)</f>
        <v>0</v>
      </c>
      <c r="BH129" s="339">
        <f>IF(N129="sníž. přenesená",J129,0)</f>
        <v>0</v>
      </c>
      <c r="BI129" s="339">
        <f>IF(N129="nulová",J129,0)</f>
        <v>0</v>
      </c>
      <c r="BJ129" s="240" t="s">
        <v>86</v>
      </c>
      <c r="BK129" s="339">
        <f>ROUND(I129*H129,2)</f>
        <v>0</v>
      </c>
      <c r="BL129" s="240" t="s">
        <v>611</v>
      </c>
      <c r="BM129" s="379" t="s">
        <v>766</v>
      </c>
    </row>
    <row r="130" spans="1:65" s="466" customFormat="1" ht="11.25">
      <c r="B130" s="467"/>
      <c r="D130" s="382" t="s">
        <v>156</v>
      </c>
      <c r="E130" s="468" t="s">
        <v>1</v>
      </c>
      <c r="F130" s="469" t="s">
        <v>168</v>
      </c>
      <c r="H130" s="468" t="s">
        <v>1</v>
      </c>
      <c r="I130" s="496"/>
      <c r="L130" s="467"/>
      <c r="M130" s="470"/>
      <c r="N130" s="471"/>
      <c r="O130" s="471"/>
      <c r="P130" s="471"/>
      <c r="Q130" s="471"/>
      <c r="R130" s="471"/>
      <c r="S130" s="471"/>
      <c r="T130" s="472"/>
      <c r="AT130" s="468" t="s">
        <v>156</v>
      </c>
      <c r="AU130" s="468" t="s">
        <v>86</v>
      </c>
      <c r="AV130" s="466" t="s">
        <v>86</v>
      </c>
      <c r="AW130" s="466" t="s">
        <v>34</v>
      </c>
      <c r="AX130" s="466" t="s">
        <v>79</v>
      </c>
      <c r="AY130" s="468" t="s">
        <v>141</v>
      </c>
    </row>
    <row r="131" spans="1:65" s="466" customFormat="1" ht="11.25">
      <c r="B131" s="467"/>
      <c r="D131" s="382" t="s">
        <v>156</v>
      </c>
      <c r="E131" s="468" t="s">
        <v>1</v>
      </c>
      <c r="F131" s="469" t="s">
        <v>767</v>
      </c>
      <c r="H131" s="468" t="s">
        <v>1</v>
      </c>
      <c r="I131" s="496"/>
      <c r="L131" s="467"/>
      <c r="M131" s="470"/>
      <c r="N131" s="471"/>
      <c r="O131" s="471"/>
      <c r="P131" s="471"/>
      <c r="Q131" s="471"/>
      <c r="R131" s="471"/>
      <c r="S131" s="471"/>
      <c r="T131" s="472"/>
      <c r="AT131" s="468" t="s">
        <v>156</v>
      </c>
      <c r="AU131" s="468" t="s">
        <v>86</v>
      </c>
      <c r="AV131" s="466" t="s">
        <v>86</v>
      </c>
      <c r="AW131" s="466" t="s">
        <v>34</v>
      </c>
      <c r="AX131" s="466" t="s">
        <v>79</v>
      </c>
      <c r="AY131" s="468" t="s">
        <v>141</v>
      </c>
    </row>
    <row r="132" spans="1:65" s="466" customFormat="1" ht="11.25">
      <c r="B132" s="467"/>
      <c r="D132" s="382" t="s">
        <v>156</v>
      </c>
      <c r="E132" s="468" t="s">
        <v>1</v>
      </c>
      <c r="F132" s="469" t="s">
        <v>768</v>
      </c>
      <c r="H132" s="468" t="s">
        <v>1</v>
      </c>
      <c r="I132" s="496"/>
      <c r="L132" s="467"/>
      <c r="M132" s="470"/>
      <c r="N132" s="471"/>
      <c r="O132" s="471"/>
      <c r="P132" s="471"/>
      <c r="Q132" s="471"/>
      <c r="R132" s="471"/>
      <c r="S132" s="471"/>
      <c r="T132" s="472"/>
      <c r="AT132" s="468" t="s">
        <v>156</v>
      </c>
      <c r="AU132" s="468" t="s">
        <v>86</v>
      </c>
      <c r="AV132" s="466" t="s">
        <v>86</v>
      </c>
      <c r="AW132" s="466" t="s">
        <v>34</v>
      </c>
      <c r="AX132" s="466" t="s">
        <v>79</v>
      </c>
      <c r="AY132" s="468" t="s">
        <v>141</v>
      </c>
    </row>
    <row r="133" spans="1:65" s="466" customFormat="1" ht="11.25">
      <c r="B133" s="467"/>
      <c r="D133" s="382" t="s">
        <v>156</v>
      </c>
      <c r="E133" s="468" t="s">
        <v>1</v>
      </c>
      <c r="F133" s="469" t="s">
        <v>769</v>
      </c>
      <c r="H133" s="468" t="s">
        <v>1</v>
      </c>
      <c r="I133" s="496"/>
      <c r="L133" s="467"/>
      <c r="M133" s="470"/>
      <c r="N133" s="471"/>
      <c r="O133" s="471"/>
      <c r="P133" s="471"/>
      <c r="Q133" s="471"/>
      <c r="R133" s="471"/>
      <c r="S133" s="471"/>
      <c r="T133" s="472"/>
      <c r="AT133" s="468" t="s">
        <v>156</v>
      </c>
      <c r="AU133" s="468" t="s">
        <v>86</v>
      </c>
      <c r="AV133" s="466" t="s">
        <v>86</v>
      </c>
      <c r="AW133" s="466" t="s">
        <v>34</v>
      </c>
      <c r="AX133" s="466" t="s">
        <v>79</v>
      </c>
      <c r="AY133" s="468" t="s">
        <v>141</v>
      </c>
    </row>
    <row r="134" spans="1:65" s="466" customFormat="1" ht="11.25">
      <c r="B134" s="467"/>
      <c r="D134" s="382" t="s">
        <v>156</v>
      </c>
      <c r="E134" s="468" t="s">
        <v>1</v>
      </c>
      <c r="F134" s="469" t="s">
        <v>770</v>
      </c>
      <c r="H134" s="468" t="s">
        <v>1</v>
      </c>
      <c r="I134" s="496"/>
      <c r="L134" s="467"/>
      <c r="M134" s="470"/>
      <c r="N134" s="471"/>
      <c r="O134" s="471"/>
      <c r="P134" s="471"/>
      <c r="Q134" s="471"/>
      <c r="R134" s="471"/>
      <c r="S134" s="471"/>
      <c r="T134" s="472"/>
      <c r="AT134" s="468" t="s">
        <v>156</v>
      </c>
      <c r="AU134" s="468" t="s">
        <v>86</v>
      </c>
      <c r="AV134" s="466" t="s">
        <v>86</v>
      </c>
      <c r="AW134" s="466" t="s">
        <v>34</v>
      </c>
      <c r="AX134" s="466" t="s">
        <v>79</v>
      </c>
      <c r="AY134" s="468" t="s">
        <v>141</v>
      </c>
    </row>
    <row r="135" spans="1:65" s="380" customFormat="1" ht="11.25">
      <c r="B135" s="381"/>
      <c r="D135" s="382" t="s">
        <v>156</v>
      </c>
      <c r="E135" s="383" t="s">
        <v>1</v>
      </c>
      <c r="F135" s="384" t="s">
        <v>86</v>
      </c>
      <c r="H135" s="385">
        <v>1</v>
      </c>
      <c r="I135" s="386"/>
      <c r="L135" s="381"/>
      <c r="M135" s="387"/>
      <c r="N135" s="388"/>
      <c r="O135" s="388"/>
      <c r="P135" s="388"/>
      <c r="Q135" s="388"/>
      <c r="R135" s="388"/>
      <c r="S135" s="388"/>
      <c r="T135" s="389"/>
      <c r="AT135" s="383" t="s">
        <v>156</v>
      </c>
      <c r="AU135" s="383" t="s">
        <v>86</v>
      </c>
      <c r="AV135" s="380" t="s">
        <v>88</v>
      </c>
      <c r="AW135" s="380" t="s">
        <v>34</v>
      </c>
      <c r="AX135" s="380" t="s">
        <v>86</v>
      </c>
      <c r="AY135" s="383" t="s">
        <v>141</v>
      </c>
    </row>
    <row r="136" spans="1:65" s="378" customFormat="1" ht="14.45" customHeight="1">
      <c r="A136" s="251"/>
      <c r="B136" s="252"/>
      <c r="C136" s="368" t="s">
        <v>142</v>
      </c>
      <c r="D136" s="368" t="s">
        <v>144</v>
      </c>
      <c r="E136" s="369" t="s">
        <v>771</v>
      </c>
      <c r="F136" s="370" t="s">
        <v>772</v>
      </c>
      <c r="G136" s="371" t="s">
        <v>238</v>
      </c>
      <c r="H136" s="372">
        <v>2</v>
      </c>
      <c r="I136" s="151"/>
      <c r="J136" s="373">
        <f>ROUND(I136*H136,2)</f>
        <v>0</v>
      </c>
      <c r="K136" s="370" t="s">
        <v>1</v>
      </c>
      <c r="L136" s="252"/>
      <c r="M136" s="374" t="s">
        <v>1</v>
      </c>
      <c r="N136" s="375" t="s">
        <v>44</v>
      </c>
      <c r="O136" s="376">
        <v>0</v>
      </c>
      <c r="P136" s="376">
        <f>O136*H136</f>
        <v>0</v>
      </c>
      <c r="Q136" s="376">
        <v>0</v>
      </c>
      <c r="R136" s="376">
        <f>Q136*H136</f>
        <v>0</v>
      </c>
      <c r="S136" s="376">
        <v>0</v>
      </c>
      <c r="T136" s="377">
        <f>S136*H136</f>
        <v>0</v>
      </c>
      <c r="U136" s="251"/>
      <c r="V136" s="251"/>
      <c r="W136" s="251"/>
      <c r="X136" s="251"/>
      <c r="Y136" s="251"/>
      <c r="Z136" s="251"/>
      <c r="AA136" s="251"/>
      <c r="AB136" s="251"/>
      <c r="AC136" s="251"/>
      <c r="AD136" s="251"/>
      <c r="AE136" s="251"/>
      <c r="AR136" s="379" t="s">
        <v>611</v>
      </c>
      <c r="AT136" s="379" t="s">
        <v>144</v>
      </c>
      <c r="AU136" s="379" t="s">
        <v>86</v>
      </c>
      <c r="AY136" s="240" t="s">
        <v>141</v>
      </c>
      <c r="BE136" s="339">
        <f>IF(N136="základní",J136,0)</f>
        <v>0</v>
      </c>
      <c r="BF136" s="339">
        <f>IF(N136="snížená",J136,0)</f>
        <v>0</v>
      </c>
      <c r="BG136" s="339">
        <f>IF(N136="zákl. přenesená",J136,0)</f>
        <v>0</v>
      </c>
      <c r="BH136" s="339">
        <f>IF(N136="sníž. přenesená",J136,0)</f>
        <v>0</v>
      </c>
      <c r="BI136" s="339">
        <f>IF(N136="nulová",J136,0)</f>
        <v>0</v>
      </c>
      <c r="BJ136" s="240" t="s">
        <v>86</v>
      </c>
      <c r="BK136" s="339">
        <f>ROUND(I136*H136,2)</f>
        <v>0</v>
      </c>
      <c r="BL136" s="240" t="s">
        <v>611</v>
      </c>
      <c r="BM136" s="379" t="s">
        <v>773</v>
      </c>
    </row>
    <row r="137" spans="1:65" s="466" customFormat="1" ht="11.25">
      <c r="B137" s="467"/>
      <c r="D137" s="382" t="s">
        <v>156</v>
      </c>
      <c r="E137" s="468" t="s">
        <v>1</v>
      </c>
      <c r="F137" s="469" t="s">
        <v>168</v>
      </c>
      <c r="H137" s="468" t="s">
        <v>1</v>
      </c>
      <c r="I137" s="496"/>
      <c r="L137" s="467"/>
      <c r="M137" s="470"/>
      <c r="N137" s="471"/>
      <c r="O137" s="471"/>
      <c r="P137" s="471"/>
      <c r="Q137" s="471"/>
      <c r="R137" s="471"/>
      <c r="S137" s="471"/>
      <c r="T137" s="472"/>
      <c r="AT137" s="468" t="s">
        <v>156</v>
      </c>
      <c r="AU137" s="468" t="s">
        <v>86</v>
      </c>
      <c r="AV137" s="466" t="s">
        <v>86</v>
      </c>
      <c r="AW137" s="466" t="s">
        <v>34</v>
      </c>
      <c r="AX137" s="466" t="s">
        <v>79</v>
      </c>
      <c r="AY137" s="468" t="s">
        <v>141</v>
      </c>
    </row>
    <row r="138" spans="1:65" s="466" customFormat="1" ht="11.25">
      <c r="B138" s="467"/>
      <c r="D138" s="382" t="s">
        <v>156</v>
      </c>
      <c r="E138" s="468" t="s">
        <v>1</v>
      </c>
      <c r="F138" s="469" t="s">
        <v>774</v>
      </c>
      <c r="H138" s="468" t="s">
        <v>1</v>
      </c>
      <c r="I138" s="496"/>
      <c r="L138" s="467"/>
      <c r="M138" s="470"/>
      <c r="N138" s="471"/>
      <c r="O138" s="471"/>
      <c r="P138" s="471"/>
      <c r="Q138" s="471"/>
      <c r="R138" s="471"/>
      <c r="S138" s="471"/>
      <c r="T138" s="472"/>
      <c r="AT138" s="468" t="s">
        <v>156</v>
      </c>
      <c r="AU138" s="468" t="s">
        <v>86</v>
      </c>
      <c r="AV138" s="466" t="s">
        <v>86</v>
      </c>
      <c r="AW138" s="466" t="s">
        <v>34</v>
      </c>
      <c r="AX138" s="466" t="s">
        <v>79</v>
      </c>
      <c r="AY138" s="468" t="s">
        <v>141</v>
      </c>
    </row>
    <row r="139" spans="1:65" s="466" customFormat="1" ht="11.25">
      <c r="B139" s="467"/>
      <c r="D139" s="382" t="s">
        <v>156</v>
      </c>
      <c r="E139" s="468" t="s">
        <v>1</v>
      </c>
      <c r="F139" s="469" t="s">
        <v>775</v>
      </c>
      <c r="H139" s="468" t="s">
        <v>1</v>
      </c>
      <c r="I139" s="496"/>
      <c r="L139" s="467"/>
      <c r="M139" s="470"/>
      <c r="N139" s="471"/>
      <c r="O139" s="471"/>
      <c r="P139" s="471"/>
      <c r="Q139" s="471"/>
      <c r="R139" s="471"/>
      <c r="S139" s="471"/>
      <c r="T139" s="472"/>
      <c r="AT139" s="468" t="s">
        <v>156</v>
      </c>
      <c r="AU139" s="468" t="s">
        <v>86</v>
      </c>
      <c r="AV139" s="466" t="s">
        <v>86</v>
      </c>
      <c r="AW139" s="466" t="s">
        <v>34</v>
      </c>
      <c r="AX139" s="466" t="s">
        <v>79</v>
      </c>
      <c r="AY139" s="468" t="s">
        <v>141</v>
      </c>
    </row>
    <row r="140" spans="1:65" s="466" customFormat="1" ht="11.25">
      <c r="B140" s="467"/>
      <c r="D140" s="382" t="s">
        <v>156</v>
      </c>
      <c r="E140" s="468" t="s">
        <v>1</v>
      </c>
      <c r="F140" s="469" t="s">
        <v>776</v>
      </c>
      <c r="H140" s="468" t="s">
        <v>1</v>
      </c>
      <c r="I140" s="496"/>
      <c r="L140" s="467"/>
      <c r="M140" s="470"/>
      <c r="N140" s="471"/>
      <c r="O140" s="471"/>
      <c r="P140" s="471"/>
      <c r="Q140" s="471"/>
      <c r="R140" s="471"/>
      <c r="S140" s="471"/>
      <c r="T140" s="472"/>
      <c r="AT140" s="468" t="s">
        <v>156</v>
      </c>
      <c r="AU140" s="468" t="s">
        <v>86</v>
      </c>
      <c r="AV140" s="466" t="s">
        <v>86</v>
      </c>
      <c r="AW140" s="466" t="s">
        <v>34</v>
      </c>
      <c r="AX140" s="466" t="s">
        <v>79</v>
      </c>
      <c r="AY140" s="468" t="s">
        <v>141</v>
      </c>
    </row>
    <row r="141" spans="1:65" s="466" customFormat="1" ht="22.5">
      <c r="B141" s="467"/>
      <c r="D141" s="382" t="s">
        <v>156</v>
      </c>
      <c r="E141" s="468" t="s">
        <v>1</v>
      </c>
      <c r="F141" s="469" t="s">
        <v>302</v>
      </c>
      <c r="H141" s="468" t="s">
        <v>1</v>
      </c>
      <c r="I141" s="496"/>
      <c r="L141" s="467"/>
      <c r="M141" s="470"/>
      <c r="N141" s="471"/>
      <c r="O141" s="471"/>
      <c r="P141" s="471"/>
      <c r="Q141" s="471"/>
      <c r="R141" s="471"/>
      <c r="S141" s="471"/>
      <c r="T141" s="472"/>
      <c r="AT141" s="468" t="s">
        <v>156</v>
      </c>
      <c r="AU141" s="468" t="s">
        <v>86</v>
      </c>
      <c r="AV141" s="466" t="s">
        <v>86</v>
      </c>
      <c r="AW141" s="466" t="s">
        <v>34</v>
      </c>
      <c r="AX141" s="466" t="s">
        <v>79</v>
      </c>
      <c r="AY141" s="468" t="s">
        <v>141</v>
      </c>
    </row>
    <row r="142" spans="1:65" s="466" customFormat="1" ht="11.25">
      <c r="B142" s="467"/>
      <c r="D142" s="382" t="s">
        <v>156</v>
      </c>
      <c r="E142" s="468" t="s">
        <v>1</v>
      </c>
      <c r="F142" s="469" t="s">
        <v>777</v>
      </c>
      <c r="H142" s="468" t="s">
        <v>1</v>
      </c>
      <c r="I142" s="496"/>
      <c r="L142" s="467"/>
      <c r="M142" s="470"/>
      <c r="N142" s="471"/>
      <c r="O142" s="471"/>
      <c r="P142" s="471"/>
      <c r="Q142" s="471"/>
      <c r="R142" s="471"/>
      <c r="S142" s="471"/>
      <c r="T142" s="472"/>
      <c r="AT142" s="468" t="s">
        <v>156</v>
      </c>
      <c r="AU142" s="468" t="s">
        <v>86</v>
      </c>
      <c r="AV142" s="466" t="s">
        <v>86</v>
      </c>
      <c r="AW142" s="466" t="s">
        <v>34</v>
      </c>
      <c r="AX142" s="466" t="s">
        <v>79</v>
      </c>
      <c r="AY142" s="468" t="s">
        <v>141</v>
      </c>
    </row>
    <row r="143" spans="1:65" s="466" customFormat="1" ht="22.5">
      <c r="B143" s="467"/>
      <c r="D143" s="382" t="s">
        <v>156</v>
      </c>
      <c r="E143" s="468" t="s">
        <v>1</v>
      </c>
      <c r="F143" s="469" t="s">
        <v>778</v>
      </c>
      <c r="H143" s="468" t="s">
        <v>1</v>
      </c>
      <c r="I143" s="496"/>
      <c r="L143" s="467"/>
      <c r="M143" s="470"/>
      <c r="N143" s="471"/>
      <c r="O143" s="471"/>
      <c r="P143" s="471"/>
      <c r="Q143" s="471"/>
      <c r="R143" s="471"/>
      <c r="S143" s="471"/>
      <c r="T143" s="472"/>
      <c r="AT143" s="468" t="s">
        <v>156</v>
      </c>
      <c r="AU143" s="468" t="s">
        <v>86</v>
      </c>
      <c r="AV143" s="466" t="s">
        <v>86</v>
      </c>
      <c r="AW143" s="466" t="s">
        <v>34</v>
      </c>
      <c r="AX143" s="466" t="s">
        <v>79</v>
      </c>
      <c r="AY143" s="468" t="s">
        <v>141</v>
      </c>
    </row>
    <row r="144" spans="1:65" s="466" customFormat="1" ht="11.25">
      <c r="B144" s="467"/>
      <c r="D144" s="382" t="s">
        <v>156</v>
      </c>
      <c r="E144" s="468" t="s">
        <v>1</v>
      </c>
      <c r="F144" s="469" t="s">
        <v>779</v>
      </c>
      <c r="H144" s="468" t="s">
        <v>1</v>
      </c>
      <c r="I144" s="496"/>
      <c r="L144" s="467"/>
      <c r="M144" s="470"/>
      <c r="N144" s="471"/>
      <c r="O144" s="471"/>
      <c r="P144" s="471"/>
      <c r="Q144" s="471"/>
      <c r="R144" s="471"/>
      <c r="S144" s="471"/>
      <c r="T144" s="472"/>
      <c r="AT144" s="468" t="s">
        <v>156</v>
      </c>
      <c r="AU144" s="468" t="s">
        <v>86</v>
      </c>
      <c r="AV144" s="466" t="s">
        <v>86</v>
      </c>
      <c r="AW144" s="466" t="s">
        <v>34</v>
      </c>
      <c r="AX144" s="466" t="s">
        <v>79</v>
      </c>
      <c r="AY144" s="468" t="s">
        <v>141</v>
      </c>
    </row>
    <row r="145" spans="1:65" s="466" customFormat="1" ht="22.5">
      <c r="B145" s="467"/>
      <c r="D145" s="382" t="s">
        <v>156</v>
      </c>
      <c r="E145" s="468" t="s">
        <v>1</v>
      </c>
      <c r="F145" s="469" t="s">
        <v>780</v>
      </c>
      <c r="H145" s="468" t="s">
        <v>1</v>
      </c>
      <c r="I145" s="496"/>
      <c r="L145" s="467"/>
      <c r="M145" s="470"/>
      <c r="N145" s="471"/>
      <c r="O145" s="471"/>
      <c r="P145" s="471"/>
      <c r="Q145" s="471"/>
      <c r="R145" s="471"/>
      <c r="S145" s="471"/>
      <c r="T145" s="472"/>
      <c r="AT145" s="468" t="s">
        <v>156</v>
      </c>
      <c r="AU145" s="468" t="s">
        <v>86</v>
      </c>
      <c r="AV145" s="466" t="s">
        <v>86</v>
      </c>
      <c r="AW145" s="466" t="s">
        <v>34</v>
      </c>
      <c r="AX145" s="466" t="s">
        <v>79</v>
      </c>
      <c r="AY145" s="468" t="s">
        <v>141</v>
      </c>
    </row>
    <row r="146" spans="1:65" s="466" customFormat="1" ht="11.25">
      <c r="B146" s="467"/>
      <c r="D146" s="382" t="s">
        <v>156</v>
      </c>
      <c r="E146" s="468" t="s">
        <v>1</v>
      </c>
      <c r="F146" s="469" t="s">
        <v>781</v>
      </c>
      <c r="H146" s="468" t="s">
        <v>1</v>
      </c>
      <c r="I146" s="496"/>
      <c r="L146" s="467"/>
      <c r="M146" s="470"/>
      <c r="N146" s="471"/>
      <c r="O146" s="471"/>
      <c r="P146" s="471"/>
      <c r="Q146" s="471"/>
      <c r="R146" s="471"/>
      <c r="S146" s="471"/>
      <c r="T146" s="472"/>
      <c r="AT146" s="468" t="s">
        <v>156</v>
      </c>
      <c r="AU146" s="468" t="s">
        <v>86</v>
      </c>
      <c r="AV146" s="466" t="s">
        <v>86</v>
      </c>
      <c r="AW146" s="466" t="s">
        <v>34</v>
      </c>
      <c r="AX146" s="466" t="s">
        <v>79</v>
      </c>
      <c r="AY146" s="468" t="s">
        <v>141</v>
      </c>
    </row>
    <row r="147" spans="1:65" s="380" customFormat="1" ht="11.25">
      <c r="B147" s="381"/>
      <c r="D147" s="382" t="s">
        <v>156</v>
      </c>
      <c r="E147" s="383" t="s">
        <v>1</v>
      </c>
      <c r="F147" s="384" t="s">
        <v>88</v>
      </c>
      <c r="H147" s="385">
        <v>2</v>
      </c>
      <c r="I147" s="386"/>
      <c r="L147" s="381"/>
      <c r="M147" s="387"/>
      <c r="N147" s="388"/>
      <c r="O147" s="388"/>
      <c r="P147" s="388"/>
      <c r="Q147" s="388"/>
      <c r="R147" s="388"/>
      <c r="S147" s="388"/>
      <c r="T147" s="389"/>
      <c r="AT147" s="383" t="s">
        <v>156</v>
      </c>
      <c r="AU147" s="383" t="s">
        <v>86</v>
      </c>
      <c r="AV147" s="380" t="s">
        <v>88</v>
      </c>
      <c r="AW147" s="380" t="s">
        <v>34</v>
      </c>
      <c r="AX147" s="380" t="s">
        <v>86</v>
      </c>
      <c r="AY147" s="383" t="s">
        <v>141</v>
      </c>
    </row>
    <row r="148" spans="1:65" s="378" customFormat="1" ht="24.2" customHeight="1">
      <c r="A148" s="251"/>
      <c r="B148" s="252"/>
      <c r="C148" s="368" t="s">
        <v>149</v>
      </c>
      <c r="D148" s="368" t="s">
        <v>144</v>
      </c>
      <c r="E148" s="369" t="s">
        <v>782</v>
      </c>
      <c r="F148" s="370" t="s">
        <v>783</v>
      </c>
      <c r="G148" s="371" t="s">
        <v>238</v>
      </c>
      <c r="H148" s="372">
        <v>3</v>
      </c>
      <c r="I148" s="151"/>
      <c r="J148" s="373">
        <f>ROUND(I148*H148,2)</f>
        <v>0</v>
      </c>
      <c r="K148" s="370" t="s">
        <v>1</v>
      </c>
      <c r="L148" s="252"/>
      <c r="M148" s="374" t="s">
        <v>1</v>
      </c>
      <c r="N148" s="375" t="s">
        <v>44</v>
      </c>
      <c r="O148" s="376">
        <v>0</v>
      </c>
      <c r="P148" s="376">
        <f>O148*H148</f>
        <v>0</v>
      </c>
      <c r="Q148" s="376">
        <v>0</v>
      </c>
      <c r="R148" s="376">
        <f>Q148*H148</f>
        <v>0</v>
      </c>
      <c r="S148" s="376">
        <v>0</v>
      </c>
      <c r="T148" s="377">
        <f>S148*H148</f>
        <v>0</v>
      </c>
      <c r="U148" s="251"/>
      <c r="V148" s="251"/>
      <c r="W148" s="251"/>
      <c r="X148" s="251"/>
      <c r="Y148" s="251"/>
      <c r="Z148" s="251"/>
      <c r="AA148" s="251"/>
      <c r="AB148" s="251"/>
      <c r="AC148" s="251"/>
      <c r="AD148" s="251"/>
      <c r="AE148" s="251"/>
      <c r="AR148" s="379" t="s">
        <v>611</v>
      </c>
      <c r="AT148" s="379" t="s">
        <v>144</v>
      </c>
      <c r="AU148" s="379" t="s">
        <v>86</v>
      </c>
      <c r="AY148" s="240" t="s">
        <v>141</v>
      </c>
      <c r="BE148" s="339">
        <f>IF(N148="základní",J148,0)</f>
        <v>0</v>
      </c>
      <c r="BF148" s="339">
        <f>IF(N148="snížená",J148,0)</f>
        <v>0</v>
      </c>
      <c r="BG148" s="339">
        <f>IF(N148="zákl. přenesená",J148,0)</f>
        <v>0</v>
      </c>
      <c r="BH148" s="339">
        <f>IF(N148="sníž. přenesená",J148,0)</f>
        <v>0</v>
      </c>
      <c r="BI148" s="339">
        <f>IF(N148="nulová",J148,0)</f>
        <v>0</v>
      </c>
      <c r="BJ148" s="240" t="s">
        <v>86</v>
      </c>
      <c r="BK148" s="339">
        <f>ROUND(I148*H148,2)</f>
        <v>0</v>
      </c>
      <c r="BL148" s="240" t="s">
        <v>611</v>
      </c>
      <c r="BM148" s="379" t="s">
        <v>784</v>
      </c>
    </row>
    <row r="149" spans="1:65" s="466" customFormat="1" ht="11.25">
      <c r="B149" s="467"/>
      <c r="D149" s="382" t="s">
        <v>156</v>
      </c>
      <c r="E149" s="468" t="s">
        <v>1</v>
      </c>
      <c r="F149" s="469" t="s">
        <v>168</v>
      </c>
      <c r="H149" s="468" t="s">
        <v>1</v>
      </c>
      <c r="I149" s="496"/>
      <c r="L149" s="467"/>
      <c r="M149" s="470"/>
      <c r="N149" s="471"/>
      <c r="O149" s="471"/>
      <c r="P149" s="471"/>
      <c r="Q149" s="471"/>
      <c r="R149" s="471"/>
      <c r="S149" s="471"/>
      <c r="T149" s="472"/>
      <c r="AT149" s="468" t="s">
        <v>156</v>
      </c>
      <c r="AU149" s="468" t="s">
        <v>86</v>
      </c>
      <c r="AV149" s="466" t="s">
        <v>86</v>
      </c>
      <c r="AW149" s="466" t="s">
        <v>34</v>
      </c>
      <c r="AX149" s="466" t="s">
        <v>79</v>
      </c>
      <c r="AY149" s="468" t="s">
        <v>141</v>
      </c>
    </row>
    <row r="150" spans="1:65" s="466" customFormat="1" ht="11.25">
      <c r="B150" s="467"/>
      <c r="D150" s="382" t="s">
        <v>156</v>
      </c>
      <c r="E150" s="468" t="s">
        <v>1</v>
      </c>
      <c r="F150" s="469" t="s">
        <v>785</v>
      </c>
      <c r="H150" s="468" t="s">
        <v>1</v>
      </c>
      <c r="I150" s="496"/>
      <c r="L150" s="467"/>
      <c r="M150" s="470"/>
      <c r="N150" s="471"/>
      <c r="O150" s="471"/>
      <c r="P150" s="471"/>
      <c r="Q150" s="471"/>
      <c r="R150" s="471"/>
      <c r="S150" s="471"/>
      <c r="T150" s="472"/>
      <c r="AT150" s="468" t="s">
        <v>156</v>
      </c>
      <c r="AU150" s="468" t="s">
        <v>86</v>
      </c>
      <c r="AV150" s="466" t="s">
        <v>86</v>
      </c>
      <c r="AW150" s="466" t="s">
        <v>34</v>
      </c>
      <c r="AX150" s="466" t="s">
        <v>79</v>
      </c>
      <c r="AY150" s="468" t="s">
        <v>141</v>
      </c>
    </row>
    <row r="151" spans="1:65" s="466" customFormat="1" ht="11.25">
      <c r="B151" s="467"/>
      <c r="D151" s="382" t="s">
        <v>156</v>
      </c>
      <c r="E151" s="468" t="s">
        <v>1</v>
      </c>
      <c r="F151" s="469" t="s">
        <v>775</v>
      </c>
      <c r="H151" s="468" t="s">
        <v>1</v>
      </c>
      <c r="I151" s="496"/>
      <c r="L151" s="467"/>
      <c r="M151" s="470"/>
      <c r="N151" s="471"/>
      <c r="O151" s="471"/>
      <c r="P151" s="471"/>
      <c r="Q151" s="471"/>
      <c r="R151" s="471"/>
      <c r="S151" s="471"/>
      <c r="T151" s="472"/>
      <c r="AT151" s="468" t="s">
        <v>156</v>
      </c>
      <c r="AU151" s="468" t="s">
        <v>86</v>
      </c>
      <c r="AV151" s="466" t="s">
        <v>86</v>
      </c>
      <c r="AW151" s="466" t="s">
        <v>34</v>
      </c>
      <c r="AX151" s="466" t="s">
        <v>79</v>
      </c>
      <c r="AY151" s="468" t="s">
        <v>141</v>
      </c>
    </row>
    <row r="152" spans="1:65" s="466" customFormat="1" ht="11.25">
      <c r="B152" s="467"/>
      <c r="D152" s="382" t="s">
        <v>156</v>
      </c>
      <c r="E152" s="468" t="s">
        <v>1</v>
      </c>
      <c r="F152" s="469" t="s">
        <v>776</v>
      </c>
      <c r="H152" s="468" t="s">
        <v>1</v>
      </c>
      <c r="I152" s="496"/>
      <c r="L152" s="467"/>
      <c r="M152" s="470"/>
      <c r="N152" s="471"/>
      <c r="O152" s="471"/>
      <c r="P152" s="471"/>
      <c r="Q152" s="471"/>
      <c r="R152" s="471"/>
      <c r="S152" s="471"/>
      <c r="T152" s="472"/>
      <c r="AT152" s="468" t="s">
        <v>156</v>
      </c>
      <c r="AU152" s="468" t="s">
        <v>86</v>
      </c>
      <c r="AV152" s="466" t="s">
        <v>86</v>
      </c>
      <c r="AW152" s="466" t="s">
        <v>34</v>
      </c>
      <c r="AX152" s="466" t="s">
        <v>79</v>
      </c>
      <c r="AY152" s="468" t="s">
        <v>141</v>
      </c>
    </row>
    <row r="153" spans="1:65" s="466" customFormat="1" ht="22.5">
      <c r="B153" s="467"/>
      <c r="D153" s="382" t="s">
        <v>156</v>
      </c>
      <c r="E153" s="468" t="s">
        <v>1</v>
      </c>
      <c r="F153" s="469" t="s">
        <v>302</v>
      </c>
      <c r="H153" s="468" t="s">
        <v>1</v>
      </c>
      <c r="I153" s="496"/>
      <c r="L153" s="467"/>
      <c r="M153" s="470"/>
      <c r="N153" s="471"/>
      <c r="O153" s="471"/>
      <c r="P153" s="471"/>
      <c r="Q153" s="471"/>
      <c r="R153" s="471"/>
      <c r="S153" s="471"/>
      <c r="T153" s="472"/>
      <c r="AT153" s="468" t="s">
        <v>156</v>
      </c>
      <c r="AU153" s="468" t="s">
        <v>86</v>
      </c>
      <c r="AV153" s="466" t="s">
        <v>86</v>
      </c>
      <c r="AW153" s="466" t="s">
        <v>34</v>
      </c>
      <c r="AX153" s="466" t="s">
        <v>79</v>
      </c>
      <c r="AY153" s="468" t="s">
        <v>141</v>
      </c>
    </row>
    <row r="154" spans="1:65" s="466" customFormat="1" ht="11.25">
      <c r="B154" s="467"/>
      <c r="D154" s="382" t="s">
        <v>156</v>
      </c>
      <c r="E154" s="468" t="s">
        <v>1</v>
      </c>
      <c r="F154" s="469" t="s">
        <v>777</v>
      </c>
      <c r="H154" s="468" t="s">
        <v>1</v>
      </c>
      <c r="I154" s="496"/>
      <c r="L154" s="467"/>
      <c r="M154" s="470"/>
      <c r="N154" s="471"/>
      <c r="O154" s="471"/>
      <c r="P154" s="471"/>
      <c r="Q154" s="471"/>
      <c r="R154" s="471"/>
      <c r="S154" s="471"/>
      <c r="T154" s="472"/>
      <c r="AT154" s="468" t="s">
        <v>156</v>
      </c>
      <c r="AU154" s="468" t="s">
        <v>86</v>
      </c>
      <c r="AV154" s="466" t="s">
        <v>86</v>
      </c>
      <c r="AW154" s="466" t="s">
        <v>34</v>
      </c>
      <c r="AX154" s="466" t="s">
        <v>79</v>
      </c>
      <c r="AY154" s="468" t="s">
        <v>141</v>
      </c>
    </row>
    <row r="155" spans="1:65" s="466" customFormat="1" ht="11.25">
      <c r="B155" s="467"/>
      <c r="D155" s="382" t="s">
        <v>156</v>
      </c>
      <c r="E155" s="468" t="s">
        <v>1</v>
      </c>
      <c r="F155" s="469" t="s">
        <v>786</v>
      </c>
      <c r="H155" s="468" t="s">
        <v>1</v>
      </c>
      <c r="I155" s="496"/>
      <c r="L155" s="467"/>
      <c r="M155" s="470"/>
      <c r="N155" s="471"/>
      <c r="O155" s="471"/>
      <c r="P155" s="471"/>
      <c r="Q155" s="471"/>
      <c r="R155" s="471"/>
      <c r="S155" s="471"/>
      <c r="T155" s="472"/>
      <c r="AT155" s="468" t="s">
        <v>156</v>
      </c>
      <c r="AU155" s="468" t="s">
        <v>86</v>
      </c>
      <c r="AV155" s="466" t="s">
        <v>86</v>
      </c>
      <c r="AW155" s="466" t="s">
        <v>34</v>
      </c>
      <c r="AX155" s="466" t="s">
        <v>79</v>
      </c>
      <c r="AY155" s="468" t="s">
        <v>141</v>
      </c>
    </row>
    <row r="156" spans="1:65" s="466" customFormat="1" ht="11.25">
      <c r="B156" s="467"/>
      <c r="D156" s="382" t="s">
        <v>156</v>
      </c>
      <c r="E156" s="468" t="s">
        <v>1</v>
      </c>
      <c r="F156" s="469" t="s">
        <v>779</v>
      </c>
      <c r="H156" s="468" t="s">
        <v>1</v>
      </c>
      <c r="I156" s="496"/>
      <c r="L156" s="467"/>
      <c r="M156" s="470"/>
      <c r="N156" s="471"/>
      <c r="O156" s="471"/>
      <c r="P156" s="471"/>
      <c r="Q156" s="471"/>
      <c r="R156" s="471"/>
      <c r="S156" s="471"/>
      <c r="T156" s="472"/>
      <c r="AT156" s="468" t="s">
        <v>156</v>
      </c>
      <c r="AU156" s="468" t="s">
        <v>86</v>
      </c>
      <c r="AV156" s="466" t="s">
        <v>86</v>
      </c>
      <c r="AW156" s="466" t="s">
        <v>34</v>
      </c>
      <c r="AX156" s="466" t="s">
        <v>79</v>
      </c>
      <c r="AY156" s="468" t="s">
        <v>141</v>
      </c>
    </row>
    <row r="157" spans="1:65" s="466" customFormat="1" ht="22.5">
      <c r="B157" s="467"/>
      <c r="D157" s="382" t="s">
        <v>156</v>
      </c>
      <c r="E157" s="468" t="s">
        <v>1</v>
      </c>
      <c r="F157" s="469" t="s">
        <v>780</v>
      </c>
      <c r="H157" s="468" t="s">
        <v>1</v>
      </c>
      <c r="I157" s="496"/>
      <c r="L157" s="467"/>
      <c r="M157" s="470"/>
      <c r="N157" s="471"/>
      <c r="O157" s="471"/>
      <c r="P157" s="471"/>
      <c r="Q157" s="471"/>
      <c r="R157" s="471"/>
      <c r="S157" s="471"/>
      <c r="T157" s="472"/>
      <c r="AT157" s="468" t="s">
        <v>156</v>
      </c>
      <c r="AU157" s="468" t="s">
        <v>86</v>
      </c>
      <c r="AV157" s="466" t="s">
        <v>86</v>
      </c>
      <c r="AW157" s="466" t="s">
        <v>34</v>
      </c>
      <c r="AX157" s="466" t="s">
        <v>79</v>
      </c>
      <c r="AY157" s="468" t="s">
        <v>141</v>
      </c>
    </row>
    <row r="158" spans="1:65" s="466" customFormat="1" ht="11.25">
      <c r="B158" s="467"/>
      <c r="D158" s="382" t="s">
        <v>156</v>
      </c>
      <c r="E158" s="468" t="s">
        <v>1</v>
      </c>
      <c r="F158" s="469" t="s">
        <v>787</v>
      </c>
      <c r="H158" s="468" t="s">
        <v>1</v>
      </c>
      <c r="I158" s="496"/>
      <c r="L158" s="467"/>
      <c r="M158" s="470"/>
      <c r="N158" s="471"/>
      <c r="O158" s="471"/>
      <c r="P158" s="471"/>
      <c r="Q158" s="471"/>
      <c r="R158" s="471"/>
      <c r="S158" s="471"/>
      <c r="T158" s="472"/>
      <c r="AT158" s="468" t="s">
        <v>156</v>
      </c>
      <c r="AU158" s="468" t="s">
        <v>86</v>
      </c>
      <c r="AV158" s="466" t="s">
        <v>86</v>
      </c>
      <c r="AW158" s="466" t="s">
        <v>34</v>
      </c>
      <c r="AX158" s="466" t="s">
        <v>79</v>
      </c>
      <c r="AY158" s="468" t="s">
        <v>141</v>
      </c>
    </row>
    <row r="159" spans="1:65" s="466" customFormat="1" ht="22.5">
      <c r="B159" s="467"/>
      <c r="D159" s="382" t="s">
        <v>156</v>
      </c>
      <c r="E159" s="468" t="s">
        <v>1</v>
      </c>
      <c r="F159" s="469" t="s">
        <v>788</v>
      </c>
      <c r="H159" s="468" t="s">
        <v>1</v>
      </c>
      <c r="I159" s="496"/>
      <c r="L159" s="467"/>
      <c r="M159" s="470"/>
      <c r="N159" s="471"/>
      <c r="O159" s="471"/>
      <c r="P159" s="471"/>
      <c r="Q159" s="471"/>
      <c r="R159" s="471"/>
      <c r="S159" s="471"/>
      <c r="T159" s="472"/>
      <c r="AT159" s="468" t="s">
        <v>156</v>
      </c>
      <c r="AU159" s="468" t="s">
        <v>86</v>
      </c>
      <c r="AV159" s="466" t="s">
        <v>86</v>
      </c>
      <c r="AW159" s="466" t="s">
        <v>34</v>
      </c>
      <c r="AX159" s="466" t="s">
        <v>79</v>
      </c>
      <c r="AY159" s="468" t="s">
        <v>141</v>
      </c>
    </row>
    <row r="160" spans="1:65" s="466" customFormat="1" ht="11.25">
      <c r="B160" s="467"/>
      <c r="D160" s="382" t="s">
        <v>156</v>
      </c>
      <c r="E160" s="468" t="s">
        <v>1</v>
      </c>
      <c r="F160" s="469" t="s">
        <v>781</v>
      </c>
      <c r="H160" s="468" t="s">
        <v>1</v>
      </c>
      <c r="I160" s="496"/>
      <c r="L160" s="467"/>
      <c r="M160" s="470"/>
      <c r="N160" s="471"/>
      <c r="O160" s="471"/>
      <c r="P160" s="471"/>
      <c r="Q160" s="471"/>
      <c r="R160" s="471"/>
      <c r="S160" s="471"/>
      <c r="T160" s="472"/>
      <c r="AT160" s="468" t="s">
        <v>156</v>
      </c>
      <c r="AU160" s="468" t="s">
        <v>86</v>
      </c>
      <c r="AV160" s="466" t="s">
        <v>86</v>
      </c>
      <c r="AW160" s="466" t="s">
        <v>34</v>
      </c>
      <c r="AX160" s="466" t="s">
        <v>79</v>
      </c>
      <c r="AY160" s="468" t="s">
        <v>141</v>
      </c>
    </row>
    <row r="161" spans="1:65" s="380" customFormat="1" ht="11.25">
      <c r="B161" s="381"/>
      <c r="D161" s="382" t="s">
        <v>156</v>
      </c>
      <c r="E161" s="383" t="s">
        <v>1</v>
      </c>
      <c r="F161" s="384" t="s">
        <v>142</v>
      </c>
      <c r="H161" s="385">
        <v>3</v>
      </c>
      <c r="I161" s="386"/>
      <c r="L161" s="381"/>
      <c r="M161" s="387"/>
      <c r="N161" s="388"/>
      <c r="O161" s="388"/>
      <c r="P161" s="388"/>
      <c r="Q161" s="388"/>
      <c r="R161" s="388"/>
      <c r="S161" s="388"/>
      <c r="T161" s="389"/>
      <c r="AT161" s="383" t="s">
        <v>156</v>
      </c>
      <c r="AU161" s="383" t="s">
        <v>86</v>
      </c>
      <c r="AV161" s="380" t="s">
        <v>88</v>
      </c>
      <c r="AW161" s="380" t="s">
        <v>34</v>
      </c>
      <c r="AX161" s="380" t="s">
        <v>86</v>
      </c>
      <c r="AY161" s="383" t="s">
        <v>141</v>
      </c>
    </row>
    <row r="162" spans="1:65" s="378" customFormat="1" ht="24.2" customHeight="1">
      <c r="A162" s="251"/>
      <c r="B162" s="252"/>
      <c r="C162" s="368" t="s">
        <v>157</v>
      </c>
      <c r="D162" s="368" t="s">
        <v>144</v>
      </c>
      <c r="E162" s="369" t="s">
        <v>789</v>
      </c>
      <c r="F162" s="370" t="s">
        <v>790</v>
      </c>
      <c r="G162" s="371" t="s">
        <v>238</v>
      </c>
      <c r="H162" s="372">
        <v>2</v>
      </c>
      <c r="I162" s="151"/>
      <c r="J162" s="373">
        <f>ROUND(I162*H162,2)</f>
        <v>0</v>
      </c>
      <c r="K162" s="370" t="s">
        <v>1</v>
      </c>
      <c r="L162" s="252"/>
      <c r="M162" s="374" t="s">
        <v>1</v>
      </c>
      <c r="N162" s="375" t="s">
        <v>44</v>
      </c>
      <c r="O162" s="376">
        <v>0</v>
      </c>
      <c r="P162" s="376">
        <f>O162*H162</f>
        <v>0</v>
      </c>
      <c r="Q162" s="376">
        <v>0</v>
      </c>
      <c r="R162" s="376">
        <f>Q162*H162</f>
        <v>0</v>
      </c>
      <c r="S162" s="376">
        <v>0</v>
      </c>
      <c r="T162" s="377">
        <f>S162*H162</f>
        <v>0</v>
      </c>
      <c r="U162" s="251"/>
      <c r="V162" s="251"/>
      <c r="W162" s="251"/>
      <c r="X162" s="251"/>
      <c r="Y162" s="251"/>
      <c r="Z162" s="251"/>
      <c r="AA162" s="251"/>
      <c r="AB162" s="251"/>
      <c r="AC162" s="251"/>
      <c r="AD162" s="251"/>
      <c r="AE162" s="251"/>
      <c r="AR162" s="379" t="s">
        <v>611</v>
      </c>
      <c r="AT162" s="379" t="s">
        <v>144</v>
      </c>
      <c r="AU162" s="379" t="s">
        <v>86</v>
      </c>
      <c r="AY162" s="240" t="s">
        <v>141</v>
      </c>
      <c r="BE162" s="339">
        <f>IF(N162="základní",J162,0)</f>
        <v>0</v>
      </c>
      <c r="BF162" s="339">
        <f>IF(N162="snížená",J162,0)</f>
        <v>0</v>
      </c>
      <c r="BG162" s="339">
        <f>IF(N162="zákl. přenesená",J162,0)</f>
        <v>0</v>
      </c>
      <c r="BH162" s="339">
        <f>IF(N162="sníž. přenesená",J162,0)</f>
        <v>0</v>
      </c>
      <c r="BI162" s="339">
        <f>IF(N162="nulová",J162,0)</f>
        <v>0</v>
      </c>
      <c r="BJ162" s="240" t="s">
        <v>86</v>
      </c>
      <c r="BK162" s="339">
        <f>ROUND(I162*H162,2)</f>
        <v>0</v>
      </c>
      <c r="BL162" s="240" t="s">
        <v>611</v>
      </c>
      <c r="BM162" s="379" t="s">
        <v>791</v>
      </c>
    </row>
    <row r="163" spans="1:65" s="466" customFormat="1" ht="11.25">
      <c r="B163" s="467"/>
      <c r="D163" s="382" t="s">
        <v>156</v>
      </c>
      <c r="E163" s="468" t="s">
        <v>1</v>
      </c>
      <c r="F163" s="469" t="s">
        <v>168</v>
      </c>
      <c r="H163" s="468" t="s">
        <v>1</v>
      </c>
      <c r="I163" s="496"/>
      <c r="L163" s="467"/>
      <c r="M163" s="470"/>
      <c r="N163" s="471"/>
      <c r="O163" s="471"/>
      <c r="P163" s="471"/>
      <c r="Q163" s="471"/>
      <c r="R163" s="471"/>
      <c r="S163" s="471"/>
      <c r="T163" s="472"/>
      <c r="AT163" s="468" t="s">
        <v>156</v>
      </c>
      <c r="AU163" s="468" t="s">
        <v>86</v>
      </c>
      <c r="AV163" s="466" t="s">
        <v>86</v>
      </c>
      <c r="AW163" s="466" t="s">
        <v>34</v>
      </c>
      <c r="AX163" s="466" t="s">
        <v>79</v>
      </c>
      <c r="AY163" s="468" t="s">
        <v>141</v>
      </c>
    </row>
    <row r="164" spans="1:65" s="466" customFormat="1" ht="11.25">
      <c r="B164" s="467"/>
      <c r="D164" s="382" t="s">
        <v>156</v>
      </c>
      <c r="E164" s="468" t="s">
        <v>1</v>
      </c>
      <c r="F164" s="469" t="s">
        <v>792</v>
      </c>
      <c r="H164" s="468" t="s">
        <v>1</v>
      </c>
      <c r="I164" s="496"/>
      <c r="L164" s="467"/>
      <c r="M164" s="470"/>
      <c r="N164" s="471"/>
      <c r="O164" s="471"/>
      <c r="P164" s="471"/>
      <c r="Q164" s="471"/>
      <c r="R164" s="471"/>
      <c r="S164" s="471"/>
      <c r="T164" s="472"/>
      <c r="AT164" s="468" t="s">
        <v>156</v>
      </c>
      <c r="AU164" s="468" t="s">
        <v>86</v>
      </c>
      <c r="AV164" s="466" t="s">
        <v>86</v>
      </c>
      <c r="AW164" s="466" t="s">
        <v>34</v>
      </c>
      <c r="AX164" s="466" t="s">
        <v>79</v>
      </c>
      <c r="AY164" s="468" t="s">
        <v>141</v>
      </c>
    </row>
    <row r="165" spans="1:65" s="466" customFormat="1" ht="11.25">
      <c r="B165" s="467"/>
      <c r="D165" s="382" t="s">
        <v>156</v>
      </c>
      <c r="E165" s="468" t="s">
        <v>1</v>
      </c>
      <c r="F165" s="469" t="s">
        <v>793</v>
      </c>
      <c r="H165" s="468" t="s">
        <v>1</v>
      </c>
      <c r="I165" s="496"/>
      <c r="L165" s="467"/>
      <c r="M165" s="470"/>
      <c r="N165" s="471"/>
      <c r="O165" s="471"/>
      <c r="P165" s="471"/>
      <c r="Q165" s="471"/>
      <c r="R165" s="471"/>
      <c r="S165" s="471"/>
      <c r="T165" s="472"/>
      <c r="AT165" s="468" t="s">
        <v>156</v>
      </c>
      <c r="AU165" s="468" t="s">
        <v>86</v>
      </c>
      <c r="AV165" s="466" t="s">
        <v>86</v>
      </c>
      <c r="AW165" s="466" t="s">
        <v>34</v>
      </c>
      <c r="AX165" s="466" t="s">
        <v>79</v>
      </c>
      <c r="AY165" s="468" t="s">
        <v>141</v>
      </c>
    </row>
    <row r="166" spans="1:65" s="466" customFormat="1" ht="11.25">
      <c r="B166" s="467"/>
      <c r="D166" s="382" t="s">
        <v>156</v>
      </c>
      <c r="E166" s="468" t="s">
        <v>1</v>
      </c>
      <c r="F166" s="469" t="s">
        <v>794</v>
      </c>
      <c r="H166" s="468" t="s">
        <v>1</v>
      </c>
      <c r="I166" s="496"/>
      <c r="L166" s="467"/>
      <c r="M166" s="470"/>
      <c r="N166" s="471"/>
      <c r="O166" s="471"/>
      <c r="P166" s="471"/>
      <c r="Q166" s="471"/>
      <c r="R166" s="471"/>
      <c r="S166" s="471"/>
      <c r="T166" s="472"/>
      <c r="AT166" s="468" t="s">
        <v>156</v>
      </c>
      <c r="AU166" s="468" t="s">
        <v>86</v>
      </c>
      <c r="AV166" s="466" t="s">
        <v>86</v>
      </c>
      <c r="AW166" s="466" t="s">
        <v>34</v>
      </c>
      <c r="AX166" s="466" t="s">
        <v>79</v>
      </c>
      <c r="AY166" s="468" t="s">
        <v>141</v>
      </c>
    </row>
    <row r="167" spans="1:65" s="380" customFormat="1" ht="11.25">
      <c r="B167" s="381"/>
      <c r="D167" s="382" t="s">
        <v>156</v>
      </c>
      <c r="E167" s="383" t="s">
        <v>1</v>
      </c>
      <c r="F167" s="384" t="s">
        <v>88</v>
      </c>
      <c r="H167" s="385">
        <v>2</v>
      </c>
      <c r="I167" s="386"/>
      <c r="L167" s="381"/>
      <c r="M167" s="387"/>
      <c r="N167" s="388"/>
      <c r="O167" s="388"/>
      <c r="P167" s="388"/>
      <c r="Q167" s="388"/>
      <c r="R167" s="388"/>
      <c r="S167" s="388"/>
      <c r="T167" s="389"/>
      <c r="AT167" s="383" t="s">
        <v>156</v>
      </c>
      <c r="AU167" s="383" t="s">
        <v>86</v>
      </c>
      <c r="AV167" s="380" t="s">
        <v>88</v>
      </c>
      <c r="AW167" s="380" t="s">
        <v>34</v>
      </c>
      <c r="AX167" s="380" t="s">
        <v>86</v>
      </c>
      <c r="AY167" s="383" t="s">
        <v>141</v>
      </c>
    </row>
    <row r="168" spans="1:65" s="378" customFormat="1" ht="16.5" customHeight="1">
      <c r="A168" s="251"/>
      <c r="B168" s="252"/>
      <c r="C168" s="368">
        <v>6</v>
      </c>
      <c r="D168" s="368" t="s">
        <v>144</v>
      </c>
      <c r="E168" s="369" t="s">
        <v>232</v>
      </c>
      <c r="F168" s="370" t="s">
        <v>233</v>
      </c>
      <c r="G168" s="371" t="s">
        <v>234</v>
      </c>
      <c r="H168" s="372">
        <v>3</v>
      </c>
      <c r="I168" s="151"/>
      <c r="J168" s="373">
        <f>ROUND(I168*H168,2)</f>
        <v>0</v>
      </c>
      <c r="K168" s="370" t="s">
        <v>1</v>
      </c>
      <c r="L168" s="252"/>
      <c r="M168" s="374" t="s">
        <v>1</v>
      </c>
      <c r="N168" s="375" t="s">
        <v>44</v>
      </c>
      <c r="O168" s="376">
        <v>0</v>
      </c>
      <c r="P168" s="376">
        <f>O168*H168</f>
        <v>0</v>
      </c>
      <c r="Q168" s="376">
        <v>0</v>
      </c>
      <c r="R168" s="376">
        <f>Q168*H168</f>
        <v>0</v>
      </c>
      <c r="S168" s="376">
        <v>0</v>
      </c>
      <c r="T168" s="377">
        <f>S168*H168</f>
        <v>0</v>
      </c>
      <c r="U168" s="251"/>
      <c r="V168" s="251"/>
      <c r="W168" s="251"/>
      <c r="X168" s="251"/>
      <c r="Y168" s="251"/>
      <c r="Z168" s="251"/>
      <c r="AA168" s="251"/>
      <c r="AB168" s="251"/>
      <c r="AC168" s="251"/>
      <c r="AD168" s="251"/>
      <c r="AE168" s="251"/>
      <c r="AR168" s="379" t="s">
        <v>205</v>
      </c>
      <c r="AT168" s="379" t="s">
        <v>144</v>
      </c>
      <c r="AU168" s="379" t="s">
        <v>86</v>
      </c>
      <c r="AY168" s="240" t="s">
        <v>141</v>
      </c>
      <c r="BE168" s="339">
        <f>IF(N168="základní",J168,0)</f>
        <v>0</v>
      </c>
      <c r="BF168" s="339">
        <f>IF(N168="snížená",J168,0)</f>
        <v>0</v>
      </c>
      <c r="BG168" s="339">
        <f>IF(N168="zákl. přenesená",J168,0)</f>
        <v>0</v>
      </c>
      <c r="BH168" s="339">
        <f>IF(N168="sníž. přenesená",J168,0)</f>
        <v>0</v>
      </c>
      <c r="BI168" s="339">
        <f>IF(N168="nulová",J168,0)</f>
        <v>0</v>
      </c>
      <c r="BJ168" s="240" t="s">
        <v>86</v>
      </c>
      <c r="BK168" s="339">
        <f>ROUND(I168*H168,2)</f>
        <v>0</v>
      </c>
      <c r="BL168" s="240" t="s">
        <v>205</v>
      </c>
      <c r="BM168" s="379" t="s">
        <v>1271</v>
      </c>
    </row>
    <row r="169" spans="1:65" s="378" customFormat="1" ht="21.75" customHeight="1">
      <c r="A169" s="251"/>
      <c r="B169" s="252"/>
      <c r="C169" s="368">
        <v>7</v>
      </c>
      <c r="D169" s="368" t="s">
        <v>144</v>
      </c>
      <c r="E169" s="369" t="s">
        <v>1272</v>
      </c>
      <c r="F169" s="370" t="s">
        <v>1275</v>
      </c>
      <c r="G169" s="371" t="s">
        <v>238</v>
      </c>
      <c r="H169" s="372">
        <v>1</v>
      </c>
      <c r="I169" s="151"/>
      <c r="J169" s="373">
        <f>ROUND(I169*H169,2)</f>
        <v>0</v>
      </c>
      <c r="K169" s="370" t="s">
        <v>1</v>
      </c>
      <c r="L169" s="252"/>
      <c r="M169" s="374" t="s">
        <v>1</v>
      </c>
      <c r="N169" s="375" t="s">
        <v>44</v>
      </c>
      <c r="O169" s="376">
        <v>0</v>
      </c>
      <c r="P169" s="376">
        <f>O169*H169</f>
        <v>0</v>
      </c>
      <c r="Q169" s="376">
        <v>0</v>
      </c>
      <c r="R169" s="376">
        <f>Q169*H169</f>
        <v>0</v>
      </c>
      <c r="S169" s="376">
        <v>0</v>
      </c>
      <c r="T169" s="377">
        <f>S169*H169</f>
        <v>0</v>
      </c>
      <c r="U169" s="251"/>
      <c r="V169" s="251"/>
      <c r="W169" s="251"/>
      <c r="X169" s="251"/>
      <c r="Y169" s="251"/>
      <c r="Z169" s="251"/>
      <c r="AA169" s="251"/>
      <c r="AB169" s="251"/>
      <c r="AC169" s="251"/>
      <c r="AD169" s="251"/>
      <c r="AE169" s="251"/>
      <c r="AR169" s="379" t="s">
        <v>611</v>
      </c>
      <c r="AT169" s="379" t="s">
        <v>144</v>
      </c>
      <c r="AU169" s="379" t="s">
        <v>86</v>
      </c>
      <c r="AY169" s="240" t="s">
        <v>141</v>
      </c>
      <c r="BE169" s="339">
        <f>IF(N169="základní",J169,0)</f>
        <v>0</v>
      </c>
      <c r="BF169" s="339">
        <f>IF(N169="snížená",J169,0)</f>
        <v>0</v>
      </c>
      <c r="BG169" s="339">
        <f>IF(N169="zákl. přenesená",J169,0)</f>
        <v>0</v>
      </c>
      <c r="BH169" s="339">
        <f>IF(N169="sníž. přenesená",J169,0)</f>
        <v>0</v>
      </c>
      <c r="BI169" s="339">
        <f>IF(N169="nulová",J169,0)</f>
        <v>0</v>
      </c>
      <c r="BJ169" s="240" t="s">
        <v>86</v>
      </c>
      <c r="BK169" s="339">
        <f>ROUND(I169*H169,2)</f>
        <v>0</v>
      </c>
      <c r="BL169" s="240" t="s">
        <v>611</v>
      </c>
      <c r="BM169" s="379" t="s">
        <v>1273</v>
      </c>
    </row>
    <row r="170" spans="1:65" s="378" customFormat="1" ht="33" customHeight="1">
      <c r="A170" s="251"/>
      <c r="B170" s="252"/>
      <c r="C170" s="368">
        <v>8</v>
      </c>
      <c r="D170" s="368" t="s">
        <v>144</v>
      </c>
      <c r="E170" s="369" t="s">
        <v>308</v>
      </c>
      <c r="F170" s="370" t="s">
        <v>1276</v>
      </c>
      <c r="G170" s="371" t="s">
        <v>310</v>
      </c>
      <c r="H170" s="372">
        <v>14</v>
      </c>
      <c r="I170" s="151"/>
      <c r="J170" s="373">
        <f>ROUND(I170*H170,2)</f>
        <v>0</v>
      </c>
      <c r="K170" s="370" t="s">
        <v>1</v>
      </c>
      <c r="L170" s="252"/>
      <c r="M170" s="374" t="s">
        <v>1</v>
      </c>
      <c r="N170" s="375" t="s">
        <v>44</v>
      </c>
      <c r="O170" s="376">
        <v>0</v>
      </c>
      <c r="P170" s="376">
        <f>O170*H170</f>
        <v>0</v>
      </c>
      <c r="Q170" s="376">
        <v>0</v>
      </c>
      <c r="R170" s="376">
        <f>Q170*H170</f>
        <v>0</v>
      </c>
      <c r="S170" s="376">
        <v>0</v>
      </c>
      <c r="T170" s="377">
        <f>S170*H170</f>
        <v>0</v>
      </c>
      <c r="U170" s="251"/>
      <c r="V170" s="251"/>
      <c r="W170" s="251"/>
      <c r="X170" s="251"/>
      <c r="Y170" s="251"/>
      <c r="Z170" s="251"/>
      <c r="AA170" s="251"/>
      <c r="AB170" s="251"/>
      <c r="AC170" s="251"/>
      <c r="AD170" s="251"/>
      <c r="AE170" s="251"/>
      <c r="AR170" s="379" t="s">
        <v>611</v>
      </c>
      <c r="AT170" s="379" t="s">
        <v>144</v>
      </c>
      <c r="AU170" s="379" t="s">
        <v>86</v>
      </c>
      <c r="AY170" s="240" t="s">
        <v>141</v>
      </c>
      <c r="BE170" s="339">
        <f>IF(N170="základní",J170,0)</f>
        <v>0</v>
      </c>
      <c r="BF170" s="339">
        <f>IF(N170="snížená",J170,0)</f>
        <v>0</v>
      </c>
      <c r="BG170" s="339">
        <f>IF(N170="zákl. přenesená",J170,0)</f>
        <v>0</v>
      </c>
      <c r="BH170" s="339">
        <f>IF(N170="sníž. přenesená",J170,0)</f>
        <v>0</v>
      </c>
      <c r="BI170" s="339">
        <f>IF(N170="nulová",J170,0)</f>
        <v>0</v>
      </c>
      <c r="BJ170" s="240" t="s">
        <v>86</v>
      </c>
      <c r="BK170" s="339">
        <f>ROUND(I170*H170,2)</f>
        <v>0</v>
      </c>
      <c r="BL170" s="240" t="s">
        <v>611</v>
      </c>
      <c r="BM170" s="379" t="s">
        <v>1274</v>
      </c>
    </row>
    <row r="171" spans="1:65" s="378" customFormat="1" ht="24.2" customHeight="1">
      <c r="A171" s="251"/>
      <c r="B171" s="252"/>
      <c r="C171" s="368">
        <v>9</v>
      </c>
      <c r="D171" s="368" t="s">
        <v>144</v>
      </c>
      <c r="E171" s="369" t="s">
        <v>795</v>
      </c>
      <c r="F171" s="370" t="s">
        <v>796</v>
      </c>
      <c r="G171" s="371" t="s">
        <v>238</v>
      </c>
      <c r="H171" s="372">
        <v>2</v>
      </c>
      <c r="I171" s="151"/>
      <c r="J171" s="373">
        <f>ROUND(I171*H171,2)</f>
        <v>0</v>
      </c>
      <c r="K171" s="370" t="s">
        <v>1</v>
      </c>
      <c r="L171" s="252"/>
      <c r="M171" s="374" t="s">
        <v>1</v>
      </c>
      <c r="N171" s="375" t="s">
        <v>44</v>
      </c>
      <c r="O171" s="376">
        <v>0</v>
      </c>
      <c r="P171" s="376">
        <f>O171*H171</f>
        <v>0</v>
      </c>
      <c r="Q171" s="376">
        <v>0</v>
      </c>
      <c r="R171" s="376">
        <f>Q171*H171</f>
        <v>0</v>
      </c>
      <c r="S171" s="376">
        <v>0</v>
      </c>
      <c r="T171" s="377">
        <f>S171*H171</f>
        <v>0</v>
      </c>
      <c r="U171" s="251"/>
      <c r="V171" s="251"/>
      <c r="W171" s="251"/>
      <c r="X171" s="251"/>
      <c r="Y171" s="251"/>
      <c r="Z171" s="251"/>
      <c r="AA171" s="251"/>
      <c r="AB171" s="251"/>
      <c r="AC171" s="251"/>
      <c r="AD171" s="251"/>
      <c r="AE171" s="251"/>
      <c r="AR171" s="379" t="s">
        <v>611</v>
      </c>
      <c r="AT171" s="379" t="s">
        <v>144</v>
      </c>
      <c r="AU171" s="379" t="s">
        <v>86</v>
      </c>
      <c r="AY171" s="240" t="s">
        <v>141</v>
      </c>
      <c r="BE171" s="339">
        <f>IF(N171="základní",J171,0)</f>
        <v>0</v>
      </c>
      <c r="BF171" s="339">
        <f>IF(N171="snížená",J171,0)</f>
        <v>0</v>
      </c>
      <c r="BG171" s="339">
        <f>IF(N171="zákl. přenesená",J171,0)</f>
        <v>0</v>
      </c>
      <c r="BH171" s="339">
        <f>IF(N171="sníž. přenesená",J171,0)</f>
        <v>0</v>
      </c>
      <c r="BI171" s="339">
        <f>IF(N171="nulová",J171,0)</f>
        <v>0</v>
      </c>
      <c r="BJ171" s="240" t="s">
        <v>86</v>
      </c>
      <c r="BK171" s="339">
        <f>ROUND(I171*H171,2)</f>
        <v>0</v>
      </c>
      <c r="BL171" s="240" t="s">
        <v>611</v>
      </c>
      <c r="BM171" s="379" t="s">
        <v>797</v>
      </c>
    </row>
    <row r="172" spans="1:65" s="466" customFormat="1" ht="11.25">
      <c r="B172" s="467"/>
      <c r="D172" s="382" t="s">
        <v>156</v>
      </c>
      <c r="E172" s="468" t="s">
        <v>1</v>
      </c>
      <c r="F172" s="469" t="s">
        <v>168</v>
      </c>
      <c r="H172" s="468" t="s">
        <v>1</v>
      </c>
      <c r="L172" s="467"/>
      <c r="M172" s="470"/>
      <c r="N172" s="471"/>
      <c r="O172" s="471"/>
      <c r="P172" s="471"/>
      <c r="Q172" s="471"/>
      <c r="R172" s="471"/>
      <c r="S172" s="471"/>
      <c r="T172" s="472"/>
      <c r="AT172" s="468" t="s">
        <v>156</v>
      </c>
      <c r="AU172" s="468" t="s">
        <v>86</v>
      </c>
      <c r="AV172" s="466" t="s">
        <v>86</v>
      </c>
      <c r="AW172" s="466" t="s">
        <v>34</v>
      </c>
      <c r="AX172" s="466" t="s">
        <v>79</v>
      </c>
      <c r="AY172" s="468" t="s">
        <v>141</v>
      </c>
    </row>
    <row r="173" spans="1:65" s="466" customFormat="1" ht="11.25">
      <c r="B173" s="467"/>
      <c r="D173" s="382" t="s">
        <v>156</v>
      </c>
      <c r="E173" s="468" t="s">
        <v>1</v>
      </c>
      <c r="F173" s="469" t="s">
        <v>798</v>
      </c>
      <c r="H173" s="468" t="s">
        <v>1</v>
      </c>
      <c r="L173" s="467"/>
      <c r="M173" s="470"/>
      <c r="N173" s="471"/>
      <c r="O173" s="471"/>
      <c r="P173" s="471"/>
      <c r="Q173" s="471"/>
      <c r="R173" s="471"/>
      <c r="S173" s="471"/>
      <c r="T173" s="472"/>
      <c r="AT173" s="468" t="s">
        <v>156</v>
      </c>
      <c r="AU173" s="468" t="s">
        <v>86</v>
      </c>
      <c r="AV173" s="466" t="s">
        <v>86</v>
      </c>
      <c r="AW173" s="466" t="s">
        <v>34</v>
      </c>
      <c r="AX173" s="466" t="s">
        <v>79</v>
      </c>
      <c r="AY173" s="468" t="s">
        <v>141</v>
      </c>
    </row>
    <row r="174" spans="1:65" s="466" customFormat="1" ht="11.25">
      <c r="B174" s="467"/>
      <c r="D174" s="382" t="s">
        <v>156</v>
      </c>
      <c r="E174" s="468" t="s">
        <v>1</v>
      </c>
      <c r="F174" s="469" t="s">
        <v>799</v>
      </c>
      <c r="H174" s="468" t="s">
        <v>1</v>
      </c>
      <c r="L174" s="467"/>
      <c r="M174" s="470"/>
      <c r="N174" s="471"/>
      <c r="O174" s="471"/>
      <c r="P174" s="471"/>
      <c r="Q174" s="471"/>
      <c r="R174" s="471"/>
      <c r="S174" s="471"/>
      <c r="T174" s="472"/>
      <c r="AT174" s="468" t="s">
        <v>156</v>
      </c>
      <c r="AU174" s="468" t="s">
        <v>86</v>
      </c>
      <c r="AV174" s="466" t="s">
        <v>86</v>
      </c>
      <c r="AW174" s="466" t="s">
        <v>34</v>
      </c>
      <c r="AX174" s="466" t="s">
        <v>79</v>
      </c>
      <c r="AY174" s="468" t="s">
        <v>141</v>
      </c>
    </row>
    <row r="175" spans="1:65" s="466" customFormat="1" ht="11.25">
      <c r="B175" s="467"/>
      <c r="D175" s="382" t="s">
        <v>156</v>
      </c>
      <c r="E175" s="468" t="s">
        <v>1</v>
      </c>
      <c r="F175" s="469" t="s">
        <v>800</v>
      </c>
      <c r="H175" s="468" t="s">
        <v>1</v>
      </c>
      <c r="L175" s="467"/>
      <c r="M175" s="470"/>
      <c r="N175" s="471"/>
      <c r="O175" s="471"/>
      <c r="P175" s="471"/>
      <c r="Q175" s="471"/>
      <c r="R175" s="471"/>
      <c r="S175" s="471"/>
      <c r="T175" s="472"/>
      <c r="AT175" s="468" t="s">
        <v>156</v>
      </c>
      <c r="AU175" s="468" t="s">
        <v>86</v>
      </c>
      <c r="AV175" s="466" t="s">
        <v>86</v>
      </c>
      <c r="AW175" s="466" t="s">
        <v>34</v>
      </c>
      <c r="AX175" s="466" t="s">
        <v>79</v>
      </c>
      <c r="AY175" s="468" t="s">
        <v>141</v>
      </c>
    </row>
    <row r="176" spans="1:65" s="380" customFormat="1" ht="11.25">
      <c r="B176" s="381"/>
      <c r="D176" s="382" t="s">
        <v>156</v>
      </c>
      <c r="E176" s="383" t="s">
        <v>1</v>
      </c>
      <c r="F176" s="384" t="s">
        <v>88</v>
      </c>
      <c r="H176" s="385">
        <v>2</v>
      </c>
      <c r="L176" s="381"/>
      <c r="M176" s="499"/>
      <c r="N176" s="500"/>
      <c r="O176" s="500"/>
      <c r="P176" s="500"/>
      <c r="Q176" s="500"/>
      <c r="R176" s="500"/>
      <c r="S176" s="500"/>
      <c r="T176" s="501"/>
      <c r="AT176" s="383" t="s">
        <v>156</v>
      </c>
      <c r="AU176" s="383" t="s">
        <v>86</v>
      </c>
      <c r="AV176" s="380" t="s">
        <v>88</v>
      </c>
      <c r="AW176" s="380" t="s">
        <v>34</v>
      </c>
      <c r="AX176" s="380" t="s">
        <v>86</v>
      </c>
      <c r="AY176" s="383" t="s">
        <v>141</v>
      </c>
    </row>
    <row r="177" spans="1:31" s="378" customFormat="1" ht="6.95" customHeight="1">
      <c r="A177" s="251"/>
      <c r="B177" s="278"/>
      <c r="C177" s="279"/>
      <c r="D177" s="279"/>
      <c r="E177" s="279"/>
      <c r="F177" s="279"/>
      <c r="G177" s="279"/>
      <c r="H177" s="279"/>
      <c r="I177" s="279"/>
      <c r="J177" s="279"/>
      <c r="K177" s="279"/>
      <c r="L177" s="252"/>
      <c r="M177" s="251"/>
      <c r="O177" s="251"/>
      <c r="P177" s="251"/>
      <c r="Q177" s="251"/>
      <c r="R177" s="251"/>
      <c r="S177" s="251"/>
      <c r="T177" s="251"/>
      <c r="U177" s="251"/>
      <c r="V177" s="251"/>
      <c r="W177" s="251"/>
      <c r="X177" s="251"/>
      <c r="Y177" s="251"/>
      <c r="Z177" s="251"/>
      <c r="AA177" s="251"/>
      <c r="AB177" s="251"/>
      <c r="AC177" s="251"/>
      <c r="AD177" s="251"/>
      <c r="AE177" s="251"/>
    </row>
    <row r="178" spans="1:31" ht="11.25"/>
    <row r="179" spans="1:31" ht="11.25"/>
    <row r="180" spans="1:31" ht="11.25"/>
    <row r="181" spans="1:31" ht="11.25"/>
    <row r="182" spans="1:31" ht="11.25"/>
  </sheetData>
  <sheetProtection password="CC0C" sheet="1" objects="1" scenarios="1"/>
  <autoFilter ref="C120:K176" xr:uid="{00000000-0009-0000-0000-000004000000}"/>
  <mergeCells count="11">
    <mergeCell ref="L2:V2"/>
    <mergeCell ref="E87:H87"/>
    <mergeCell ref="E89:H89"/>
    <mergeCell ref="E109:H109"/>
    <mergeCell ref="E111:H111"/>
    <mergeCell ref="E113:H113"/>
    <mergeCell ref="E7:H7"/>
    <mergeCell ref="E9:H9"/>
    <mergeCell ref="E11:H11"/>
    <mergeCell ref="E29:H29"/>
    <mergeCell ref="E85:H85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BM385"/>
  <sheetViews>
    <sheetView showGridLines="0" topLeftCell="A115" workbookViewId="0">
      <selection activeCell="I132" sqref="I132:I384"/>
    </sheetView>
  </sheetViews>
  <sheetFormatPr defaultRowHeight="15"/>
  <cols>
    <col min="1" max="1" width="8.33203125" style="95" customWidth="1"/>
    <col min="2" max="2" width="1.1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50.83203125" style="95" customWidth="1"/>
    <col min="7" max="7" width="7.5" style="95" customWidth="1"/>
    <col min="8" max="8" width="11.5" style="95" customWidth="1"/>
    <col min="9" max="11" width="20.1640625" style="95" customWidth="1"/>
    <col min="12" max="12" width="9.33203125" style="95" customWidth="1"/>
    <col min="13" max="13" width="10.83203125" style="95" hidden="1" customWidth="1"/>
    <col min="14" max="14" width="9.33203125" style="95" hidden="1"/>
    <col min="15" max="20" width="14.1640625" style="95" hidden="1" customWidth="1"/>
    <col min="21" max="21" width="16.33203125" style="95" hidden="1" customWidth="1"/>
    <col min="22" max="22" width="12.33203125" style="95" customWidth="1"/>
    <col min="23" max="23" width="16.33203125" style="95" customWidth="1"/>
    <col min="24" max="24" width="12.33203125" style="95" customWidth="1"/>
    <col min="25" max="25" width="15" style="95" customWidth="1"/>
    <col min="26" max="26" width="11" style="95" customWidth="1"/>
    <col min="27" max="27" width="15" style="95" customWidth="1"/>
    <col min="28" max="28" width="16.33203125" style="95" customWidth="1"/>
    <col min="29" max="29" width="11" style="95" customWidth="1"/>
    <col min="30" max="30" width="15" style="95" customWidth="1"/>
    <col min="31" max="31" width="16.33203125" style="95" customWidth="1"/>
    <col min="32" max="43" width="9.33203125" style="95"/>
    <col min="44" max="65" width="9.33203125" style="95" hidden="1"/>
    <col min="66" max="16384" width="9.33203125" style="95"/>
  </cols>
  <sheetData>
    <row r="1" spans="1:46" ht="11.25"/>
    <row r="2" spans="1:46" ht="36.950000000000003" customHeight="1">
      <c r="L2" s="390" t="s">
        <v>5</v>
      </c>
      <c r="M2" s="239"/>
      <c r="N2" s="239"/>
      <c r="O2" s="239"/>
      <c r="P2" s="239"/>
      <c r="Q2" s="239"/>
      <c r="R2" s="239"/>
      <c r="S2" s="239"/>
      <c r="T2" s="239"/>
      <c r="U2" s="239"/>
      <c r="V2" s="239"/>
      <c r="AT2" s="240" t="s">
        <v>107</v>
      </c>
    </row>
    <row r="3" spans="1:46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2"/>
      <c r="L3" s="244"/>
      <c r="AT3" s="240" t="s">
        <v>88</v>
      </c>
    </row>
    <row r="4" spans="1:46" ht="24.95" customHeight="1">
      <c r="B4" s="244"/>
      <c r="D4" s="391" t="s">
        <v>108</v>
      </c>
      <c r="L4" s="244"/>
      <c r="M4" s="392" t="s">
        <v>10</v>
      </c>
      <c r="AT4" s="240" t="s">
        <v>3</v>
      </c>
    </row>
    <row r="5" spans="1:46" ht="6.95" customHeight="1">
      <c r="B5" s="244"/>
      <c r="L5" s="244"/>
    </row>
    <row r="6" spans="1:46" ht="12" customHeight="1">
      <c r="B6" s="244"/>
      <c r="D6" s="393" t="s">
        <v>14</v>
      </c>
      <c r="L6" s="244"/>
    </row>
    <row r="7" spans="1:46" ht="16.5" customHeight="1">
      <c r="B7" s="244"/>
      <c r="E7" s="249" t="str">
        <f>'Rekapitulace stavby'!K6</f>
        <v>Kosmonosy, obnova vodovodu a kanalizace - 2. etapa - část C</v>
      </c>
      <c r="F7" s="250"/>
      <c r="G7" s="250"/>
      <c r="H7" s="250"/>
      <c r="L7" s="244"/>
    </row>
    <row r="8" spans="1:46" ht="12" customHeight="1">
      <c r="B8" s="244"/>
      <c r="D8" s="393" t="s">
        <v>109</v>
      </c>
      <c r="L8" s="244"/>
    </row>
    <row r="9" spans="1:46" s="378" customFormat="1" ht="16.5" customHeight="1">
      <c r="A9" s="251"/>
      <c r="B9" s="252"/>
      <c r="C9" s="251"/>
      <c r="D9" s="251"/>
      <c r="E9" s="249" t="s">
        <v>620</v>
      </c>
      <c r="F9" s="311"/>
      <c r="G9" s="311"/>
      <c r="H9" s="311"/>
      <c r="I9" s="251"/>
      <c r="J9" s="251"/>
      <c r="K9" s="251"/>
      <c r="L9" s="394"/>
      <c r="S9" s="251"/>
      <c r="T9" s="251"/>
      <c r="U9" s="251"/>
      <c r="V9" s="251"/>
      <c r="W9" s="251"/>
      <c r="X9" s="251"/>
      <c r="Y9" s="251"/>
      <c r="Z9" s="251"/>
      <c r="AA9" s="251"/>
      <c r="AB9" s="251"/>
      <c r="AC9" s="251"/>
      <c r="AD9" s="251"/>
      <c r="AE9" s="251"/>
    </row>
    <row r="10" spans="1:46" s="378" customFormat="1" ht="12" customHeight="1">
      <c r="A10" s="251"/>
      <c r="B10" s="252"/>
      <c r="C10" s="251"/>
      <c r="D10" s="393" t="s">
        <v>111</v>
      </c>
      <c r="E10" s="251"/>
      <c r="F10" s="251"/>
      <c r="G10" s="251"/>
      <c r="H10" s="251"/>
      <c r="I10" s="251"/>
      <c r="J10" s="251"/>
      <c r="K10" s="251"/>
      <c r="L10" s="394"/>
      <c r="S10" s="251"/>
      <c r="T10" s="251"/>
      <c r="U10" s="251"/>
      <c r="V10" s="251"/>
      <c r="W10" s="251"/>
      <c r="X10" s="251"/>
      <c r="Y10" s="251"/>
      <c r="Z10" s="251"/>
      <c r="AA10" s="251"/>
      <c r="AB10" s="251"/>
      <c r="AC10" s="251"/>
      <c r="AD10" s="251"/>
      <c r="AE10" s="251"/>
    </row>
    <row r="11" spans="1:46" s="378" customFormat="1" ht="16.5" customHeight="1">
      <c r="A11" s="251"/>
      <c r="B11" s="252"/>
      <c r="C11" s="251"/>
      <c r="D11" s="251"/>
      <c r="E11" s="395" t="s">
        <v>801</v>
      </c>
      <c r="F11" s="311"/>
      <c r="G11" s="311"/>
      <c r="H11" s="311"/>
      <c r="I11" s="251"/>
      <c r="J11" s="251"/>
      <c r="K11" s="251"/>
      <c r="L11" s="394"/>
      <c r="S11" s="251"/>
      <c r="T11" s="251"/>
      <c r="U11" s="251"/>
      <c r="V11" s="251"/>
      <c r="W11" s="251"/>
      <c r="X11" s="251"/>
      <c r="Y11" s="251"/>
      <c r="Z11" s="251"/>
      <c r="AA11" s="251"/>
      <c r="AB11" s="251"/>
      <c r="AC11" s="251"/>
      <c r="AD11" s="251"/>
      <c r="AE11" s="251"/>
    </row>
    <row r="12" spans="1:46" s="378" customFormat="1" ht="11.25">
      <c r="A12" s="251"/>
      <c r="B12" s="252"/>
      <c r="C12" s="251"/>
      <c r="D12" s="251"/>
      <c r="E12" s="251"/>
      <c r="F12" s="251"/>
      <c r="G12" s="251"/>
      <c r="H12" s="251"/>
      <c r="I12" s="251"/>
      <c r="J12" s="251"/>
      <c r="K12" s="251"/>
      <c r="L12" s="394"/>
      <c r="S12" s="251"/>
      <c r="T12" s="251"/>
      <c r="U12" s="251"/>
      <c r="V12" s="251"/>
      <c r="W12" s="251"/>
      <c r="X12" s="251"/>
      <c r="Y12" s="251"/>
      <c r="Z12" s="251"/>
      <c r="AA12" s="251"/>
      <c r="AB12" s="251"/>
      <c r="AC12" s="251"/>
      <c r="AD12" s="251"/>
      <c r="AE12" s="251"/>
    </row>
    <row r="13" spans="1:46" s="378" customFormat="1" ht="12" customHeight="1">
      <c r="A13" s="251"/>
      <c r="B13" s="252"/>
      <c r="C13" s="251"/>
      <c r="D13" s="393" t="s">
        <v>16</v>
      </c>
      <c r="E13" s="251"/>
      <c r="F13" s="396" t="s">
        <v>1</v>
      </c>
      <c r="G13" s="251"/>
      <c r="H13" s="251"/>
      <c r="I13" s="393" t="s">
        <v>17</v>
      </c>
      <c r="J13" s="396" t="s">
        <v>1</v>
      </c>
      <c r="K13" s="251"/>
      <c r="L13" s="394"/>
      <c r="S13" s="251"/>
      <c r="T13" s="251"/>
      <c r="U13" s="251"/>
      <c r="V13" s="251"/>
      <c r="W13" s="251"/>
      <c r="X13" s="251"/>
      <c r="Y13" s="251"/>
      <c r="Z13" s="251"/>
      <c r="AA13" s="251"/>
      <c r="AB13" s="251"/>
      <c r="AC13" s="251"/>
      <c r="AD13" s="251"/>
      <c r="AE13" s="251"/>
    </row>
    <row r="14" spans="1:46" s="378" customFormat="1" ht="12" customHeight="1">
      <c r="A14" s="251"/>
      <c r="B14" s="252"/>
      <c r="C14" s="251"/>
      <c r="D14" s="393" t="s">
        <v>18</v>
      </c>
      <c r="E14" s="251"/>
      <c r="F14" s="396" t="s">
        <v>19</v>
      </c>
      <c r="G14" s="251"/>
      <c r="H14" s="251"/>
      <c r="I14" s="393" t="s">
        <v>20</v>
      </c>
      <c r="J14" s="397" t="str">
        <f>'Rekapitulace stavby'!AN8</f>
        <v>29. 10. 2020</v>
      </c>
      <c r="K14" s="251"/>
      <c r="L14" s="394"/>
      <c r="S14" s="251"/>
      <c r="T14" s="251"/>
      <c r="U14" s="251"/>
      <c r="V14" s="251"/>
      <c r="W14" s="251"/>
      <c r="X14" s="251"/>
      <c r="Y14" s="251"/>
      <c r="Z14" s="251"/>
      <c r="AA14" s="251"/>
      <c r="AB14" s="251"/>
      <c r="AC14" s="251"/>
      <c r="AD14" s="251"/>
      <c r="AE14" s="251"/>
    </row>
    <row r="15" spans="1:46" s="378" customFormat="1" ht="10.9" customHeight="1">
      <c r="A15" s="251"/>
      <c r="B15" s="252"/>
      <c r="C15" s="251"/>
      <c r="D15" s="251"/>
      <c r="E15" s="251"/>
      <c r="F15" s="251"/>
      <c r="G15" s="251"/>
      <c r="H15" s="251"/>
      <c r="I15" s="251"/>
      <c r="J15" s="251"/>
      <c r="K15" s="251"/>
      <c r="L15" s="394"/>
      <c r="S15" s="251"/>
      <c r="T15" s="251"/>
      <c r="U15" s="251"/>
      <c r="V15" s="251"/>
      <c r="W15" s="251"/>
      <c r="X15" s="251"/>
      <c r="Y15" s="251"/>
      <c r="Z15" s="251"/>
      <c r="AA15" s="251"/>
      <c r="AB15" s="251"/>
      <c r="AC15" s="251"/>
      <c r="AD15" s="251"/>
      <c r="AE15" s="251"/>
    </row>
    <row r="16" spans="1:46" s="378" customFormat="1" ht="12" customHeight="1">
      <c r="A16" s="251"/>
      <c r="B16" s="252"/>
      <c r="C16" s="251"/>
      <c r="D16" s="393" t="s">
        <v>22</v>
      </c>
      <c r="E16" s="251"/>
      <c r="F16" s="251"/>
      <c r="G16" s="251"/>
      <c r="H16" s="251"/>
      <c r="I16" s="393" t="s">
        <v>23</v>
      </c>
      <c r="J16" s="396" t="s">
        <v>24</v>
      </c>
      <c r="K16" s="251"/>
      <c r="L16" s="394"/>
      <c r="S16" s="251"/>
      <c r="T16" s="251"/>
      <c r="U16" s="251"/>
      <c r="V16" s="251"/>
      <c r="W16" s="251"/>
      <c r="X16" s="251"/>
      <c r="Y16" s="251"/>
      <c r="Z16" s="251"/>
      <c r="AA16" s="251"/>
      <c r="AB16" s="251"/>
      <c r="AC16" s="251"/>
      <c r="AD16" s="251"/>
      <c r="AE16" s="251"/>
    </row>
    <row r="17" spans="1:31" s="378" customFormat="1" ht="18" customHeight="1">
      <c r="A17" s="251"/>
      <c r="B17" s="252"/>
      <c r="C17" s="251"/>
      <c r="D17" s="251"/>
      <c r="E17" s="396" t="s">
        <v>25</v>
      </c>
      <c r="F17" s="251"/>
      <c r="G17" s="251"/>
      <c r="H17" s="251"/>
      <c r="I17" s="393" t="s">
        <v>26</v>
      </c>
      <c r="J17" s="396" t="s">
        <v>27</v>
      </c>
      <c r="K17" s="251"/>
      <c r="L17" s="394"/>
      <c r="S17" s="251"/>
      <c r="T17" s="251"/>
      <c r="U17" s="251"/>
      <c r="V17" s="251"/>
      <c r="W17" s="251"/>
      <c r="X17" s="251"/>
      <c r="Y17" s="251"/>
      <c r="Z17" s="251"/>
      <c r="AA17" s="251"/>
      <c r="AB17" s="251"/>
      <c r="AC17" s="251"/>
      <c r="AD17" s="251"/>
      <c r="AE17" s="251"/>
    </row>
    <row r="18" spans="1:31" s="378" customFormat="1" ht="6.95" customHeight="1">
      <c r="A18" s="251"/>
      <c r="B18" s="252"/>
      <c r="C18" s="251"/>
      <c r="D18" s="251"/>
      <c r="E18" s="251"/>
      <c r="F18" s="251"/>
      <c r="G18" s="251"/>
      <c r="H18" s="251"/>
      <c r="I18" s="251"/>
      <c r="J18" s="251"/>
      <c r="K18" s="251"/>
      <c r="L18" s="394"/>
      <c r="S18" s="251"/>
      <c r="T18" s="251"/>
      <c r="U18" s="251"/>
      <c r="V18" s="251"/>
      <c r="W18" s="251"/>
      <c r="X18" s="251"/>
      <c r="Y18" s="251"/>
      <c r="Z18" s="251"/>
      <c r="AA18" s="251"/>
      <c r="AB18" s="251"/>
      <c r="AC18" s="251"/>
      <c r="AD18" s="251"/>
      <c r="AE18" s="251"/>
    </row>
    <row r="19" spans="1:31" s="378" customFormat="1" ht="12" customHeight="1">
      <c r="A19" s="251"/>
      <c r="B19" s="252"/>
      <c r="C19" s="251"/>
      <c r="D19" s="393" t="s">
        <v>28</v>
      </c>
      <c r="E19" s="251"/>
      <c r="F19" s="251"/>
      <c r="G19" s="251"/>
      <c r="H19" s="251"/>
      <c r="I19" s="393" t="s">
        <v>23</v>
      </c>
      <c r="J19" s="396" t="s">
        <v>1</v>
      </c>
      <c r="K19" s="251"/>
      <c r="L19" s="394"/>
      <c r="S19" s="251"/>
      <c r="T19" s="251"/>
      <c r="U19" s="251"/>
      <c r="V19" s="251"/>
      <c r="W19" s="251"/>
      <c r="X19" s="251"/>
      <c r="Y19" s="251"/>
      <c r="Z19" s="251"/>
      <c r="AA19" s="251"/>
      <c r="AB19" s="251"/>
      <c r="AC19" s="251"/>
      <c r="AD19" s="251"/>
      <c r="AE19" s="251"/>
    </row>
    <row r="20" spans="1:31" s="378" customFormat="1" ht="18" customHeight="1">
      <c r="A20" s="251"/>
      <c r="B20" s="252"/>
      <c r="C20" s="251"/>
      <c r="D20" s="251"/>
      <c r="E20" s="396" t="s">
        <v>29</v>
      </c>
      <c r="F20" s="251"/>
      <c r="G20" s="251"/>
      <c r="H20" s="251"/>
      <c r="I20" s="393" t="s">
        <v>26</v>
      </c>
      <c r="J20" s="396" t="s">
        <v>1</v>
      </c>
      <c r="K20" s="251"/>
      <c r="L20" s="394"/>
      <c r="S20" s="251"/>
      <c r="T20" s="251"/>
      <c r="U20" s="251"/>
      <c r="V20" s="251"/>
      <c r="W20" s="251"/>
      <c r="X20" s="251"/>
      <c r="Y20" s="251"/>
      <c r="Z20" s="251"/>
      <c r="AA20" s="251"/>
      <c r="AB20" s="251"/>
      <c r="AC20" s="251"/>
      <c r="AD20" s="251"/>
      <c r="AE20" s="251"/>
    </row>
    <row r="21" spans="1:31" s="378" customFormat="1" ht="6.95" customHeight="1">
      <c r="A21" s="251"/>
      <c r="B21" s="252"/>
      <c r="C21" s="251"/>
      <c r="D21" s="251"/>
      <c r="E21" s="251"/>
      <c r="F21" s="251"/>
      <c r="G21" s="251"/>
      <c r="H21" s="251"/>
      <c r="I21" s="251"/>
      <c r="J21" s="251"/>
      <c r="K21" s="251"/>
      <c r="L21" s="394"/>
      <c r="S21" s="251"/>
      <c r="T21" s="251"/>
      <c r="U21" s="251"/>
      <c r="V21" s="251"/>
      <c r="W21" s="251"/>
      <c r="X21" s="251"/>
      <c r="Y21" s="251"/>
      <c r="Z21" s="251"/>
      <c r="AA21" s="251"/>
      <c r="AB21" s="251"/>
      <c r="AC21" s="251"/>
      <c r="AD21" s="251"/>
      <c r="AE21" s="251"/>
    </row>
    <row r="22" spans="1:31" s="378" customFormat="1" ht="12" customHeight="1">
      <c r="A22" s="251"/>
      <c r="B22" s="252"/>
      <c r="C22" s="251"/>
      <c r="D22" s="393" t="s">
        <v>30</v>
      </c>
      <c r="E22" s="251"/>
      <c r="F22" s="251"/>
      <c r="G22" s="251"/>
      <c r="H22" s="251"/>
      <c r="I22" s="393" t="s">
        <v>23</v>
      </c>
      <c r="J22" s="396" t="s">
        <v>31</v>
      </c>
      <c r="K22" s="251"/>
      <c r="L22" s="394"/>
      <c r="S22" s="251"/>
      <c r="T22" s="251"/>
      <c r="U22" s="251"/>
      <c r="V22" s="251"/>
      <c r="W22" s="251"/>
      <c r="X22" s="251"/>
      <c r="Y22" s="251"/>
      <c r="Z22" s="251"/>
      <c r="AA22" s="251"/>
      <c r="AB22" s="251"/>
      <c r="AC22" s="251"/>
      <c r="AD22" s="251"/>
      <c r="AE22" s="251"/>
    </row>
    <row r="23" spans="1:31" s="378" customFormat="1" ht="18" customHeight="1">
      <c r="A23" s="251"/>
      <c r="B23" s="252"/>
      <c r="C23" s="251"/>
      <c r="D23" s="251"/>
      <c r="E23" s="396" t="s">
        <v>32</v>
      </c>
      <c r="F23" s="251"/>
      <c r="G23" s="251"/>
      <c r="H23" s="251"/>
      <c r="I23" s="393" t="s">
        <v>26</v>
      </c>
      <c r="J23" s="396" t="s">
        <v>33</v>
      </c>
      <c r="K23" s="251"/>
      <c r="L23" s="394"/>
      <c r="S23" s="251"/>
      <c r="T23" s="251"/>
      <c r="U23" s="251"/>
      <c r="V23" s="251"/>
      <c r="W23" s="251"/>
      <c r="X23" s="251"/>
      <c r="Y23" s="251"/>
      <c r="Z23" s="251"/>
      <c r="AA23" s="251"/>
      <c r="AB23" s="251"/>
      <c r="AC23" s="251"/>
      <c r="AD23" s="251"/>
      <c r="AE23" s="251"/>
    </row>
    <row r="24" spans="1:31" s="378" customFormat="1" ht="6.95" customHeight="1">
      <c r="A24" s="251"/>
      <c r="B24" s="252"/>
      <c r="C24" s="251"/>
      <c r="D24" s="251"/>
      <c r="E24" s="251"/>
      <c r="F24" s="251"/>
      <c r="G24" s="251"/>
      <c r="H24" s="251"/>
      <c r="I24" s="251"/>
      <c r="J24" s="251"/>
      <c r="K24" s="251"/>
      <c r="L24" s="394"/>
      <c r="S24" s="251"/>
      <c r="T24" s="251"/>
      <c r="U24" s="251"/>
      <c r="V24" s="251"/>
      <c r="W24" s="251"/>
      <c r="X24" s="251"/>
      <c r="Y24" s="251"/>
      <c r="Z24" s="251"/>
      <c r="AA24" s="251"/>
      <c r="AB24" s="251"/>
      <c r="AC24" s="251"/>
      <c r="AD24" s="251"/>
      <c r="AE24" s="251"/>
    </row>
    <row r="25" spans="1:31" s="378" customFormat="1" ht="12" customHeight="1">
      <c r="A25" s="251"/>
      <c r="B25" s="252"/>
      <c r="C25" s="251"/>
      <c r="D25" s="393" t="s">
        <v>35</v>
      </c>
      <c r="E25" s="251"/>
      <c r="F25" s="251"/>
      <c r="G25" s="251"/>
      <c r="H25" s="251"/>
      <c r="I25" s="393" t="s">
        <v>23</v>
      </c>
      <c r="J25" s="396" t="s">
        <v>1</v>
      </c>
      <c r="K25" s="251"/>
      <c r="L25" s="394"/>
      <c r="S25" s="251"/>
      <c r="T25" s="251"/>
      <c r="U25" s="251"/>
      <c r="V25" s="251"/>
      <c r="W25" s="251"/>
      <c r="X25" s="251"/>
      <c r="Y25" s="251"/>
      <c r="Z25" s="251"/>
      <c r="AA25" s="251"/>
      <c r="AB25" s="251"/>
      <c r="AC25" s="251"/>
      <c r="AD25" s="251"/>
      <c r="AE25" s="251"/>
    </row>
    <row r="26" spans="1:31" s="378" customFormat="1" ht="18" customHeight="1">
      <c r="A26" s="251"/>
      <c r="B26" s="252"/>
      <c r="C26" s="251"/>
      <c r="D26" s="251"/>
      <c r="E26" s="396" t="s">
        <v>36</v>
      </c>
      <c r="F26" s="251"/>
      <c r="G26" s="251"/>
      <c r="H26" s="251"/>
      <c r="I26" s="393" t="s">
        <v>26</v>
      </c>
      <c r="J26" s="396" t="s">
        <v>1</v>
      </c>
      <c r="K26" s="251"/>
      <c r="L26" s="394"/>
      <c r="S26" s="251"/>
      <c r="T26" s="251"/>
      <c r="U26" s="251"/>
      <c r="V26" s="251"/>
      <c r="W26" s="251"/>
      <c r="X26" s="251"/>
      <c r="Y26" s="251"/>
      <c r="Z26" s="251"/>
      <c r="AA26" s="251"/>
      <c r="AB26" s="251"/>
      <c r="AC26" s="251"/>
      <c r="AD26" s="251"/>
      <c r="AE26" s="251"/>
    </row>
    <row r="27" spans="1:31" s="378" customFormat="1" ht="6.95" customHeight="1">
      <c r="A27" s="251"/>
      <c r="B27" s="252"/>
      <c r="C27" s="251"/>
      <c r="D27" s="251"/>
      <c r="E27" s="251"/>
      <c r="F27" s="251"/>
      <c r="G27" s="251"/>
      <c r="H27" s="251"/>
      <c r="I27" s="251"/>
      <c r="J27" s="251"/>
      <c r="K27" s="251"/>
      <c r="L27" s="394"/>
      <c r="S27" s="251"/>
      <c r="T27" s="251"/>
      <c r="U27" s="251"/>
      <c r="V27" s="251"/>
      <c r="W27" s="251"/>
      <c r="X27" s="251"/>
      <c r="Y27" s="251"/>
      <c r="Z27" s="251"/>
      <c r="AA27" s="251"/>
      <c r="AB27" s="251"/>
      <c r="AC27" s="251"/>
      <c r="AD27" s="251"/>
      <c r="AE27" s="251"/>
    </row>
    <row r="28" spans="1:31" s="378" customFormat="1" ht="12" customHeight="1">
      <c r="A28" s="251"/>
      <c r="B28" s="252"/>
      <c r="C28" s="251"/>
      <c r="D28" s="393" t="s">
        <v>37</v>
      </c>
      <c r="E28" s="251"/>
      <c r="F28" s="251"/>
      <c r="G28" s="251"/>
      <c r="H28" s="251"/>
      <c r="I28" s="251"/>
      <c r="J28" s="251"/>
      <c r="K28" s="251"/>
      <c r="L28" s="394"/>
      <c r="S28" s="251"/>
      <c r="T28" s="251"/>
      <c r="U28" s="251"/>
      <c r="V28" s="251"/>
      <c r="W28" s="251"/>
      <c r="X28" s="251"/>
      <c r="Y28" s="251"/>
      <c r="Z28" s="251"/>
      <c r="AA28" s="251"/>
      <c r="AB28" s="251"/>
      <c r="AC28" s="251"/>
      <c r="AD28" s="251"/>
      <c r="AE28" s="251"/>
    </row>
    <row r="29" spans="1:31" s="400" customFormat="1" ht="16.5" customHeight="1">
      <c r="A29" s="262"/>
      <c r="B29" s="258"/>
      <c r="C29" s="262"/>
      <c r="D29" s="262"/>
      <c r="E29" s="398" t="s">
        <v>1</v>
      </c>
      <c r="F29" s="398"/>
      <c r="G29" s="398"/>
      <c r="H29" s="398"/>
      <c r="I29" s="262"/>
      <c r="J29" s="262"/>
      <c r="K29" s="262"/>
      <c r="L29" s="399"/>
      <c r="S29" s="262"/>
      <c r="T29" s="262"/>
      <c r="U29" s="262"/>
      <c r="V29" s="262"/>
      <c r="W29" s="262"/>
      <c r="X29" s="262"/>
      <c r="Y29" s="262"/>
      <c r="Z29" s="262"/>
      <c r="AA29" s="262"/>
      <c r="AB29" s="262"/>
      <c r="AC29" s="262"/>
      <c r="AD29" s="262"/>
      <c r="AE29" s="262"/>
    </row>
    <row r="30" spans="1:31" s="378" customFormat="1" ht="6.95" customHeight="1">
      <c r="A30" s="251"/>
      <c r="B30" s="252"/>
      <c r="C30" s="251"/>
      <c r="D30" s="251"/>
      <c r="E30" s="251"/>
      <c r="F30" s="251"/>
      <c r="G30" s="251"/>
      <c r="H30" s="251"/>
      <c r="I30" s="251"/>
      <c r="J30" s="251"/>
      <c r="K30" s="251"/>
      <c r="L30" s="394"/>
      <c r="S30" s="251"/>
      <c r="T30" s="251"/>
      <c r="U30" s="251"/>
      <c r="V30" s="251"/>
      <c r="W30" s="251"/>
      <c r="X30" s="251"/>
      <c r="Y30" s="251"/>
      <c r="Z30" s="251"/>
      <c r="AA30" s="251"/>
      <c r="AB30" s="251"/>
      <c r="AC30" s="251"/>
      <c r="AD30" s="251"/>
      <c r="AE30" s="251"/>
    </row>
    <row r="31" spans="1:31" s="378" customFormat="1" ht="6.95" customHeight="1">
      <c r="A31" s="251"/>
      <c r="B31" s="252"/>
      <c r="C31" s="251"/>
      <c r="D31" s="263"/>
      <c r="E31" s="263"/>
      <c r="F31" s="263"/>
      <c r="G31" s="263"/>
      <c r="H31" s="263"/>
      <c r="I31" s="263"/>
      <c r="J31" s="263"/>
      <c r="K31" s="263"/>
      <c r="L31" s="394"/>
      <c r="S31" s="251"/>
      <c r="T31" s="251"/>
      <c r="U31" s="251"/>
      <c r="V31" s="251"/>
      <c r="W31" s="251"/>
      <c r="X31" s="251"/>
      <c r="Y31" s="251"/>
      <c r="Z31" s="251"/>
      <c r="AA31" s="251"/>
      <c r="AB31" s="251"/>
      <c r="AC31" s="251"/>
      <c r="AD31" s="251"/>
      <c r="AE31" s="251"/>
    </row>
    <row r="32" spans="1:31" s="378" customFormat="1" ht="25.35" customHeight="1">
      <c r="A32" s="251"/>
      <c r="B32" s="252"/>
      <c r="C32" s="251"/>
      <c r="D32" s="401" t="s">
        <v>39</v>
      </c>
      <c r="E32" s="251"/>
      <c r="F32" s="251"/>
      <c r="G32" s="251"/>
      <c r="H32" s="251"/>
      <c r="I32" s="251"/>
      <c r="J32" s="402">
        <f>ROUND(J129, 2)</f>
        <v>0</v>
      </c>
      <c r="K32" s="251"/>
      <c r="L32" s="394"/>
      <c r="S32" s="251"/>
      <c r="T32" s="251"/>
      <c r="U32" s="251"/>
      <c r="V32" s="251"/>
      <c r="W32" s="251"/>
      <c r="X32" s="251"/>
      <c r="Y32" s="251"/>
      <c r="Z32" s="251"/>
      <c r="AA32" s="251"/>
      <c r="AB32" s="251"/>
      <c r="AC32" s="251"/>
      <c r="AD32" s="251"/>
      <c r="AE32" s="251"/>
    </row>
    <row r="33" spans="1:31" s="378" customFormat="1" ht="6.95" customHeight="1">
      <c r="A33" s="251"/>
      <c r="B33" s="252"/>
      <c r="C33" s="251"/>
      <c r="D33" s="263"/>
      <c r="E33" s="263"/>
      <c r="F33" s="263"/>
      <c r="G33" s="263"/>
      <c r="H33" s="263"/>
      <c r="I33" s="263"/>
      <c r="J33" s="263"/>
      <c r="K33" s="263"/>
      <c r="L33" s="394"/>
      <c r="S33" s="251"/>
      <c r="T33" s="251"/>
      <c r="U33" s="251"/>
      <c r="V33" s="251"/>
      <c r="W33" s="251"/>
      <c r="X33" s="251"/>
      <c r="Y33" s="251"/>
      <c r="Z33" s="251"/>
      <c r="AA33" s="251"/>
      <c r="AB33" s="251"/>
      <c r="AC33" s="251"/>
      <c r="AD33" s="251"/>
      <c r="AE33" s="251"/>
    </row>
    <row r="34" spans="1:31" s="378" customFormat="1" ht="14.45" customHeight="1">
      <c r="A34" s="251"/>
      <c r="B34" s="252"/>
      <c r="C34" s="251"/>
      <c r="D34" s="251"/>
      <c r="E34" s="251"/>
      <c r="F34" s="403" t="s">
        <v>41</v>
      </c>
      <c r="G34" s="251"/>
      <c r="H34" s="251"/>
      <c r="I34" s="403" t="s">
        <v>40</v>
      </c>
      <c r="J34" s="403" t="s">
        <v>42</v>
      </c>
      <c r="K34" s="251"/>
      <c r="L34" s="394"/>
      <c r="S34" s="251"/>
      <c r="T34" s="251"/>
      <c r="U34" s="251"/>
      <c r="V34" s="251"/>
      <c r="W34" s="251"/>
      <c r="X34" s="251"/>
      <c r="Y34" s="251"/>
      <c r="Z34" s="251"/>
      <c r="AA34" s="251"/>
      <c r="AB34" s="251"/>
      <c r="AC34" s="251"/>
      <c r="AD34" s="251"/>
      <c r="AE34" s="251"/>
    </row>
    <row r="35" spans="1:31" s="378" customFormat="1" ht="14.45" customHeight="1">
      <c r="A35" s="251"/>
      <c r="B35" s="252"/>
      <c r="C35" s="251"/>
      <c r="D35" s="404" t="s">
        <v>43</v>
      </c>
      <c r="E35" s="393" t="s">
        <v>44</v>
      </c>
      <c r="F35" s="405">
        <f>ROUND((SUM(BE129:BE384)),  2)</f>
        <v>0</v>
      </c>
      <c r="G35" s="251"/>
      <c r="H35" s="251"/>
      <c r="I35" s="406">
        <v>0.21</v>
      </c>
      <c r="J35" s="405">
        <f>ROUND(((SUM(BE129:BE384))*I35),  2)</f>
        <v>0</v>
      </c>
      <c r="K35" s="251"/>
      <c r="L35" s="394"/>
      <c r="S35" s="251"/>
      <c r="T35" s="251"/>
      <c r="U35" s="251"/>
      <c r="V35" s="251"/>
      <c r="W35" s="251"/>
      <c r="X35" s="251"/>
      <c r="Y35" s="251"/>
      <c r="Z35" s="251"/>
      <c r="AA35" s="251"/>
      <c r="AB35" s="251"/>
      <c r="AC35" s="251"/>
      <c r="AD35" s="251"/>
      <c r="AE35" s="251"/>
    </row>
    <row r="36" spans="1:31" s="378" customFormat="1" ht="14.45" customHeight="1">
      <c r="A36" s="251"/>
      <c r="B36" s="252"/>
      <c r="C36" s="251"/>
      <c r="D36" s="251"/>
      <c r="E36" s="393" t="s">
        <v>45</v>
      </c>
      <c r="F36" s="405">
        <f>ROUND((SUM(BF129:BF384)),  2)</f>
        <v>0</v>
      </c>
      <c r="G36" s="251"/>
      <c r="H36" s="251"/>
      <c r="I36" s="406">
        <v>0.15</v>
      </c>
      <c r="J36" s="405">
        <f>ROUND(((SUM(BF129:BF384))*I36),  2)</f>
        <v>0</v>
      </c>
      <c r="K36" s="251"/>
      <c r="L36" s="394"/>
      <c r="S36" s="251"/>
      <c r="T36" s="251"/>
      <c r="U36" s="251"/>
      <c r="V36" s="251"/>
      <c r="W36" s="251"/>
      <c r="X36" s="251"/>
      <c r="Y36" s="251"/>
      <c r="Z36" s="251"/>
      <c r="AA36" s="251"/>
      <c r="AB36" s="251"/>
      <c r="AC36" s="251"/>
      <c r="AD36" s="251"/>
      <c r="AE36" s="251"/>
    </row>
    <row r="37" spans="1:31" s="378" customFormat="1" ht="14.45" hidden="1" customHeight="1">
      <c r="A37" s="251"/>
      <c r="B37" s="252"/>
      <c r="C37" s="251"/>
      <c r="D37" s="251"/>
      <c r="E37" s="393" t="s">
        <v>46</v>
      </c>
      <c r="F37" s="405">
        <f>ROUND((SUM(BG129:BG384)),  2)</f>
        <v>0</v>
      </c>
      <c r="G37" s="251"/>
      <c r="H37" s="251"/>
      <c r="I37" s="406">
        <v>0.21</v>
      </c>
      <c r="J37" s="405">
        <f>0</f>
        <v>0</v>
      </c>
      <c r="K37" s="251"/>
      <c r="L37" s="394"/>
      <c r="S37" s="251"/>
      <c r="T37" s="251"/>
      <c r="U37" s="251"/>
      <c r="V37" s="251"/>
      <c r="W37" s="251"/>
      <c r="X37" s="251"/>
      <c r="Y37" s="251"/>
      <c r="Z37" s="251"/>
      <c r="AA37" s="251"/>
      <c r="AB37" s="251"/>
      <c r="AC37" s="251"/>
      <c r="AD37" s="251"/>
      <c r="AE37" s="251"/>
    </row>
    <row r="38" spans="1:31" s="378" customFormat="1" ht="14.45" hidden="1" customHeight="1">
      <c r="A38" s="251"/>
      <c r="B38" s="252"/>
      <c r="C38" s="251"/>
      <c r="D38" s="251"/>
      <c r="E38" s="393" t="s">
        <v>47</v>
      </c>
      <c r="F38" s="405">
        <f>ROUND((SUM(BH129:BH384)),  2)</f>
        <v>0</v>
      </c>
      <c r="G38" s="251"/>
      <c r="H38" s="251"/>
      <c r="I38" s="406">
        <v>0.15</v>
      </c>
      <c r="J38" s="405">
        <f>0</f>
        <v>0</v>
      </c>
      <c r="K38" s="251"/>
      <c r="L38" s="394"/>
      <c r="S38" s="251"/>
      <c r="T38" s="251"/>
      <c r="U38" s="251"/>
      <c r="V38" s="251"/>
      <c r="W38" s="251"/>
      <c r="X38" s="251"/>
      <c r="Y38" s="251"/>
      <c r="Z38" s="251"/>
      <c r="AA38" s="251"/>
      <c r="AB38" s="251"/>
      <c r="AC38" s="251"/>
      <c r="AD38" s="251"/>
      <c r="AE38" s="251"/>
    </row>
    <row r="39" spans="1:31" s="378" customFormat="1" ht="14.45" hidden="1" customHeight="1">
      <c r="A39" s="251"/>
      <c r="B39" s="252"/>
      <c r="C39" s="251"/>
      <c r="D39" s="251"/>
      <c r="E39" s="393" t="s">
        <v>48</v>
      </c>
      <c r="F39" s="405">
        <f>ROUND((SUM(BI129:BI384)),  2)</f>
        <v>0</v>
      </c>
      <c r="G39" s="251"/>
      <c r="H39" s="251"/>
      <c r="I39" s="406">
        <v>0</v>
      </c>
      <c r="J39" s="405">
        <f>0</f>
        <v>0</v>
      </c>
      <c r="K39" s="251"/>
      <c r="L39" s="394"/>
      <c r="S39" s="251"/>
      <c r="T39" s="251"/>
      <c r="U39" s="251"/>
      <c r="V39" s="251"/>
      <c r="W39" s="251"/>
      <c r="X39" s="251"/>
      <c r="Y39" s="251"/>
      <c r="Z39" s="251"/>
      <c r="AA39" s="251"/>
      <c r="AB39" s="251"/>
      <c r="AC39" s="251"/>
      <c r="AD39" s="251"/>
      <c r="AE39" s="251"/>
    </row>
    <row r="40" spans="1:31" s="378" customFormat="1" ht="6.95" customHeight="1">
      <c r="A40" s="251"/>
      <c r="B40" s="252"/>
      <c r="C40" s="251"/>
      <c r="D40" s="251"/>
      <c r="E40" s="251"/>
      <c r="F40" s="251"/>
      <c r="G40" s="251"/>
      <c r="H40" s="251"/>
      <c r="I40" s="251"/>
      <c r="J40" s="251"/>
      <c r="K40" s="251"/>
      <c r="L40" s="394"/>
      <c r="S40" s="251"/>
      <c r="T40" s="251"/>
      <c r="U40" s="251"/>
      <c r="V40" s="251"/>
      <c r="W40" s="251"/>
      <c r="X40" s="251"/>
      <c r="Y40" s="251"/>
      <c r="Z40" s="251"/>
      <c r="AA40" s="251"/>
      <c r="AB40" s="251"/>
      <c r="AC40" s="251"/>
      <c r="AD40" s="251"/>
      <c r="AE40" s="251"/>
    </row>
    <row r="41" spans="1:31" s="378" customFormat="1" ht="25.35" customHeight="1">
      <c r="A41" s="251"/>
      <c r="B41" s="252"/>
      <c r="C41" s="407"/>
      <c r="D41" s="408" t="s">
        <v>49</v>
      </c>
      <c r="E41" s="273"/>
      <c r="F41" s="273"/>
      <c r="G41" s="409" t="s">
        <v>50</v>
      </c>
      <c r="H41" s="410" t="s">
        <v>51</v>
      </c>
      <c r="I41" s="273"/>
      <c r="J41" s="411">
        <f>SUM(J32:J39)</f>
        <v>0</v>
      </c>
      <c r="K41" s="412"/>
      <c r="L41" s="394"/>
      <c r="S41" s="251"/>
      <c r="T41" s="251"/>
      <c r="U41" s="251"/>
      <c r="V41" s="251"/>
      <c r="W41" s="251"/>
      <c r="X41" s="251"/>
      <c r="Y41" s="251"/>
      <c r="Z41" s="251"/>
      <c r="AA41" s="251"/>
      <c r="AB41" s="251"/>
      <c r="AC41" s="251"/>
      <c r="AD41" s="251"/>
      <c r="AE41" s="251"/>
    </row>
    <row r="42" spans="1:31" s="378" customFormat="1" ht="14.45" customHeight="1">
      <c r="A42" s="251"/>
      <c r="B42" s="252"/>
      <c r="C42" s="251"/>
      <c r="D42" s="251"/>
      <c r="E42" s="251"/>
      <c r="F42" s="251"/>
      <c r="G42" s="251"/>
      <c r="H42" s="251"/>
      <c r="I42" s="251"/>
      <c r="J42" s="251"/>
      <c r="K42" s="251"/>
      <c r="L42" s="394"/>
      <c r="S42" s="251"/>
      <c r="T42" s="251"/>
      <c r="U42" s="251"/>
      <c r="V42" s="251"/>
      <c r="W42" s="251"/>
      <c r="X42" s="251"/>
      <c r="Y42" s="251"/>
      <c r="Z42" s="251"/>
      <c r="AA42" s="251"/>
      <c r="AB42" s="251"/>
      <c r="AC42" s="251"/>
      <c r="AD42" s="251"/>
      <c r="AE42" s="251"/>
    </row>
    <row r="43" spans="1:31" ht="14.45" customHeight="1">
      <c r="B43" s="244"/>
      <c r="L43" s="244"/>
    </row>
    <row r="44" spans="1:31" ht="14.45" customHeight="1">
      <c r="B44" s="244"/>
      <c r="L44" s="244"/>
    </row>
    <row r="45" spans="1:31" ht="14.45" customHeight="1">
      <c r="B45" s="244"/>
      <c r="L45" s="244"/>
    </row>
    <row r="46" spans="1:31" ht="14.45" customHeight="1">
      <c r="B46" s="244"/>
      <c r="L46" s="244"/>
    </row>
    <row r="47" spans="1:31" ht="14.45" customHeight="1">
      <c r="B47" s="244"/>
      <c r="L47" s="244"/>
    </row>
    <row r="48" spans="1:31" ht="14.45" customHeight="1">
      <c r="B48" s="244"/>
      <c r="L48" s="244"/>
    </row>
    <row r="49" spans="1:31" ht="14.45" customHeight="1">
      <c r="B49" s="244"/>
      <c r="L49" s="244"/>
    </row>
    <row r="50" spans="1:31" s="378" customFormat="1" ht="14.45" customHeight="1">
      <c r="B50" s="394"/>
      <c r="D50" s="413" t="s">
        <v>52</v>
      </c>
      <c r="E50" s="414"/>
      <c r="F50" s="414"/>
      <c r="G50" s="413" t="s">
        <v>53</v>
      </c>
      <c r="H50" s="414"/>
      <c r="I50" s="414"/>
      <c r="J50" s="414"/>
      <c r="K50" s="414"/>
      <c r="L50" s="394"/>
    </row>
    <row r="51" spans="1:31" ht="11.25">
      <c r="B51" s="244"/>
      <c r="L51" s="244"/>
    </row>
    <row r="52" spans="1:31" ht="11.25">
      <c r="B52" s="244"/>
      <c r="L52" s="244"/>
    </row>
    <row r="53" spans="1:31" ht="11.25">
      <c r="B53" s="244"/>
      <c r="L53" s="244"/>
    </row>
    <row r="54" spans="1:31" ht="11.25">
      <c r="B54" s="244"/>
      <c r="L54" s="244"/>
    </row>
    <row r="55" spans="1:31" ht="11.25">
      <c r="B55" s="244"/>
      <c r="L55" s="244"/>
    </row>
    <row r="56" spans="1:31" ht="11.25">
      <c r="B56" s="244"/>
      <c r="L56" s="244"/>
    </row>
    <row r="57" spans="1:31" ht="11.25">
      <c r="B57" s="244"/>
      <c r="L57" s="244"/>
    </row>
    <row r="58" spans="1:31" ht="11.25">
      <c r="B58" s="244"/>
      <c r="L58" s="244"/>
    </row>
    <row r="59" spans="1:31" ht="11.25">
      <c r="B59" s="244"/>
      <c r="L59" s="244"/>
    </row>
    <row r="60" spans="1:31" ht="11.25">
      <c r="B60" s="244"/>
      <c r="L60" s="244"/>
    </row>
    <row r="61" spans="1:31" s="378" customFormat="1" ht="12.75">
      <c r="A61" s="251"/>
      <c r="B61" s="252"/>
      <c r="C61" s="251"/>
      <c r="D61" s="415" t="s">
        <v>54</v>
      </c>
      <c r="E61" s="416"/>
      <c r="F61" s="417" t="s">
        <v>55</v>
      </c>
      <c r="G61" s="415" t="s">
        <v>54</v>
      </c>
      <c r="H61" s="416"/>
      <c r="I61" s="416"/>
      <c r="J61" s="418" t="s">
        <v>55</v>
      </c>
      <c r="K61" s="416"/>
      <c r="L61" s="394"/>
      <c r="S61" s="251"/>
      <c r="T61" s="251"/>
      <c r="U61" s="251"/>
      <c r="V61" s="251"/>
      <c r="W61" s="251"/>
      <c r="X61" s="251"/>
      <c r="Y61" s="251"/>
      <c r="Z61" s="251"/>
      <c r="AA61" s="251"/>
      <c r="AB61" s="251"/>
      <c r="AC61" s="251"/>
      <c r="AD61" s="251"/>
      <c r="AE61" s="251"/>
    </row>
    <row r="62" spans="1:31" ht="11.25">
      <c r="B62" s="244"/>
      <c r="L62" s="244"/>
    </row>
    <row r="63" spans="1:31" ht="11.25">
      <c r="B63" s="244"/>
      <c r="L63" s="244"/>
    </row>
    <row r="64" spans="1:31" ht="11.25">
      <c r="B64" s="244"/>
      <c r="L64" s="244"/>
    </row>
    <row r="65" spans="1:31" s="378" customFormat="1" ht="12.75">
      <c r="A65" s="251"/>
      <c r="B65" s="252"/>
      <c r="C65" s="251"/>
      <c r="D65" s="413" t="s">
        <v>56</v>
      </c>
      <c r="E65" s="419"/>
      <c r="F65" s="419"/>
      <c r="G65" s="413" t="s">
        <v>57</v>
      </c>
      <c r="H65" s="419"/>
      <c r="I65" s="419"/>
      <c r="J65" s="419"/>
      <c r="K65" s="419"/>
      <c r="L65" s="394"/>
      <c r="S65" s="251"/>
      <c r="T65" s="251"/>
      <c r="U65" s="251"/>
      <c r="V65" s="251"/>
      <c r="W65" s="251"/>
      <c r="X65" s="251"/>
      <c r="Y65" s="251"/>
      <c r="Z65" s="251"/>
      <c r="AA65" s="251"/>
      <c r="AB65" s="251"/>
      <c r="AC65" s="251"/>
      <c r="AD65" s="251"/>
      <c r="AE65" s="251"/>
    </row>
    <row r="66" spans="1:31" ht="11.25">
      <c r="B66" s="244"/>
      <c r="L66" s="244"/>
    </row>
    <row r="67" spans="1:31" ht="11.25">
      <c r="B67" s="244"/>
      <c r="L67" s="244"/>
    </row>
    <row r="68" spans="1:31" ht="11.25">
      <c r="B68" s="244"/>
      <c r="L68" s="244"/>
    </row>
    <row r="69" spans="1:31" ht="11.25">
      <c r="B69" s="244"/>
      <c r="L69" s="244"/>
    </row>
    <row r="70" spans="1:31" ht="11.25">
      <c r="B70" s="244"/>
      <c r="L70" s="244"/>
    </row>
    <row r="71" spans="1:31" ht="11.25">
      <c r="B71" s="244"/>
      <c r="L71" s="244"/>
    </row>
    <row r="72" spans="1:31" ht="11.25">
      <c r="B72" s="244"/>
      <c r="L72" s="244"/>
    </row>
    <row r="73" spans="1:31" ht="11.25">
      <c r="B73" s="244"/>
      <c r="L73" s="244"/>
    </row>
    <row r="74" spans="1:31" ht="11.25">
      <c r="B74" s="244"/>
      <c r="L74" s="244"/>
    </row>
    <row r="75" spans="1:31" ht="11.25">
      <c r="B75" s="244"/>
      <c r="L75" s="244"/>
    </row>
    <row r="76" spans="1:31" s="378" customFormat="1" ht="12.75">
      <c r="A76" s="251"/>
      <c r="B76" s="252"/>
      <c r="C76" s="251"/>
      <c r="D76" s="415" t="s">
        <v>54</v>
      </c>
      <c r="E76" s="416"/>
      <c r="F76" s="417" t="s">
        <v>55</v>
      </c>
      <c r="G76" s="415" t="s">
        <v>54</v>
      </c>
      <c r="H76" s="416"/>
      <c r="I76" s="416"/>
      <c r="J76" s="418" t="s">
        <v>55</v>
      </c>
      <c r="K76" s="416"/>
      <c r="L76" s="394"/>
      <c r="S76" s="251"/>
      <c r="T76" s="251"/>
      <c r="U76" s="251"/>
      <c r="V76" s="251"/>
      <c r="W76" s="251"/>
      <c r="X76" s="251"/>
      <c r="Y76" s="251"/>
      <c r="Z76" s="251"/>
      <c r="AA76" s="251"/>
      <c r="AB76" s="251"/>
      <c r="AC76" s="251"/>
      <c r="AD76" s="251"/>
      <c r="AE76" s="251"/>
    </row>
    <row r="77" spans="1:31" s="378" customFormat="1" ht="14.45" customHeight="1">
      <c r="A77" s="251"/>
      <c r="B77" s="278"/>
      <c r="C77" s="279"/>
      <c r="D77" s="279"/>
      <c r="E77" s="279"/>
      <c r="F77" s="279"/>
      <c r="G77" s="279"/>
      <c r="H77" s="279"/>
      <c r="I77" s="279"/>
      <c r="J77" s="279"/>
      <c r="K77" s="279"/>
      <c r="L77" s="394"/>
      <c r="S77" s="251"/>
      <c r="T77" s="251"/>
      <c r="U77" s="251"/>
      <c r="V77" s="251"/>
      <c r="W77" s="251"/>
      <c r="X77" s="251"/>
      <c r="Y77" s="251"/>
      <c r="Z77" s="251"/>
      <c r="AA77" s="251"/>
      <c r="AB77" s="251"/>
      <c r="AC77" s="251"/>
      <c r="AD77" s="251"/>
      <c r="AE77" s="251"/>
    </row>
    <row r="81" spans="1:31" s="378" customFormat="1" ht="6.95" customHeight="1">
      <c r="A81" s="251"/>
      <c r="B81" s="281"/>
      <c r="C81" s="282"/>
      <c r="D81" s="282"/>
      <c r="E81" s="282"/>
      <c r="F81" s="282"/>
      <c r="G81" s="282"/>
      <c r="H81" s="282"/>
      <c r="I81" s="282"/>
      <c r="J81" s="282"/>
      <c r="K81" s="282"/>
      <c r="L81" s="394"/>
      <c r="S81" s="251"/>
      <c r="T81" s="251"/>
      <c r="U81" s="251"/>
      <c r="V81" s="251"/>
      <c r="W81" s="251"/>
      <c r="X81" s="251"/>
      <c r="Y81" s="251"/>
      <c r="Z81" s="251"/>
      <c r="AA81" s="251"/>
      <c r="AB81" s="251"/>
      <c r="AC81" s="251"/>
      <c r="AD81" s="251"/>
      <c r="AE81" s="251"/>
    </row>
    <row r="82" spans="1:31" s="378" customFormat="1" ht="24.95" customHeight="1">
      <c r="A82" s="251"/>
      <c r="B82" s="252"/>
      <c r="C82" s="391" t="s">
        <v>113</v>
      </c>
      <c r="D82" s="251"/>
      <c r="E82" s="251"/>
      <c r="F82" s="251"/>
      <c r="G82" s="251"/>
      <c r="H82" s="251"/>
      <c r="I82" s="251"/>
      <c r="J82" s="251"/>
      <c r="K82" s="251"/>
      <c r="L82" s="394"/>
      <c r="S82" s="251"/>
      <c r="T82" s="251"/>
      <c r="U82" s="251"/>
      <c r="V82" s="251"/>
      <c r="W82" s="251"/>
      <c r="X82" s="251"/>
      <c r="Y82" s="251"/>
      <c r="Z82" s="251"/>
      <c r="AA82" s="251"/>
      <c r="AB82" s="251"/>
      <c r="AC82" s="251"/>
      <c r="AD82" s="251"/>
      <c r="AE82" s="251"/>
    </row>
    <row r="83" spans="1:31" s="378" customFormat="1" ht="6.95" customHeight="1">
      <c r="A83" s="251"/>
      <c r="B83" s="252"/>
      <c r="C83" s="251"/>
      <c r="D83" s="251"/>
      <c r="E83" s="251"/>
      <c r="F83" s="251"/>
      <c r="G83" s="251"/>
      <c r="H83" s="251"/>
      <c r="I83" s="251"/>
      <c r="J83" s="251"/>
      <c r="K83" s="251"/>
      <c r="L83" s="394"/>
      <c r="S83" s="251"/>
      <c r="T83" s="251"/>
      <c r="U83" s="251"/>
      <c r="V83" s="251"/>
      <c r="W83" s="251"/>
      <c r="X83" s="251"/>
      <c r="Y83" s="251"/>
      <c r="Z83" s="251"/>
      <c r="AA83" s="251"/>
      <c r="AB83" s="251"/>
      <c r="AC83" s="251"/>
      <c r="AD83" s="251"/>
      <c r="AE83" s="251"/>
    </row>
    <row r="84" spans="1:31" s="378" customFormat="1" ht="12" customHeight="1">
      <c r="A84" s="251"/>
      <c r="B84" s="252"/>
      <c r="C84" s="393" t="s">
        <v>14</v>
      </c>
      <c r="D84" s="251"/>
      <c r="E84" s="251"/>
      <c r="F84" s="251"/>
      <c r="G84" s="251"/>
      <c r="H84" s="251"/>
      <c r="I84" s="251"/>
      <c r="J84" s="251"/>
      <c r="K84" s="251"/>
      <c r="L84" s="394"/>
      <c r="S84" s="251"/>
      <c r="T84" s="251"/>
      <c r="U84" s="251"/>
      <c r="V84" s="251"/>
      <c r="W84" s="251"/>
      <c r="X84" s="251"/>
      <c r="Y84" s="251"/>
      <c r="Z84" s="251"/>
      <c r="AA84" s="251"/>
      <c r="AB84" s="251"/>
      <c r="AC84" s="251"/>
      <c r="AD84" s="251"/>
      <c r="AE84" s="251"/>
    </row>
    <row r="85" spans="1:31" s="378" customFormat="1" ht="16.5" customHeight="1">
      <c r="A85" s="251"/>
      <c r="B85" s="252"/>
      <c r="C85" s="251"/>
      <c r="D85" s="251"/>
      <c r="E85" s="249" t="str">
        <f>E7</f>
        <v>Kosmonosy, obnova vodovodu a kanalizace - 2. etapa - část C</v>
      </c>
      <c r="F85" s="250"/>
      <c r="G85" s="250"/>
      <c r="H85" s="250"/>
      <c r="I85" s="251"/>
      <c r="J85" s="251"/>
      <c r="K85" s="251"/>
      <c r="L85" s="394"/>
      <c r="S85" s="251"/>
      <c r="T85" s="251"/>
      <c r="U85" s="251"/>
      <c r="V85" s="251"/>
      <c r="W85" s="251"/>
      <c r="X85" s="251"/>
      <c r="Y85" s="251"/>
      <c r="Z85" s="251"/>
      <c r="AA85" s="251"/>
      <c r="AB85" s="251"/>
      <c r="AC85" s="251"/>
      <c r="AD85" s="251"/>
      <c r="AE85" s="251"/>
    </row>
    <row r="86" spans="1:31" ht="12" customHeight="1">
      <c r="B86" s="244"/>
      <c r="C86" s="393" t="s">
        <v>109</v>
      </c>
      <c r="L86" s="244"/>
    </row>
    <row r="87" spans="1:31" s="378" customFormat="1" ht="16.5" customHeight="1">
      <c r="A87" s="251"/>
      <c r="B87" s="252"/>
      <c r="C87" s="251"/>
      <c r="D87" s="251"/>
      <c r="E87" s="249" t="s">
        <v>620</v>
      </c>
      <c r="F87" s="311"/>
      <c r="G87" s="311"/>
      <c r="H87" s="311"/>
      <c r="I87" s="251"/>
      <c r="J87" s="251"/>
      <c r="K87" s="251"/>
      <c r="L87" s="394"/>
      <c r="S87" s="251"/>
      <c r="T87" s="251"/>
      <c r="U87" s="251"/>
      <c r="V87" s="251"/>
      <c r="W87" s="251"/>
      <c r="X87" s="251"/>
      <c r="Y87" s="251"/>
      <c r="Z87" s="251"/>
      <c r="AA87" s="251"/>
      <c r="AB87" s="251"/>
      <c r="AC87" s="251"/>
      <c r="AD87" s="251"/>
      <c r="AE87" s="251"/>
    </row>
    <row r="88" spans="1:31" s="378" customFormat="1" ht="12" customHeight="1">
      <c r="A88" s="251"/>
      <c r="B88" s="252"/>
      <c r="C88" s="393" t="s">
        <v>111</v>
      </c>
      <c r="D88" s="251"/>
      <c r="E88" s="251"/>
      <c r="F88" s="251"/>
      <c r="G88" s="251"/>
      <c r="H88" s="251"/>
      <c r="I88" s="251"/>
      <c r="J88" s="251"/>
      <c r="K88" s="251"/>
      <c r="L88" s="394"/>
      <c r="S88" s="251"/>
      <c r="T88" s="251"/>
      <c r="U88" s="251"/>
      <c r="V88" s="251"/>
      <c r="W88" s="251"/>
      <c r="X88" s="251"/>
      <c r="Y88" s="251"/>
      <c r="Z88" s="251"/>
      <c r="AA88" s="251"/>
      <c r="AB88" s="251"/>
      <c r="AC88" s="251"/>
      <c r="AD88" s="251"/>
      <c r="AE88" s="251"/>
    </row>
    <row r="89" spans="1:31" s="378" customFormat="1" ht="16.5" customHeight="1">
      <c r="A89" s="251"/>
      <c r="B89" s="252"/>
      <c r="C89" s="251"/>
      <c r="D89" s="251"/>
      <c r="E89" s="395" t="str">
        <f>E11</f>
        <v>SO 6.3.2. - Vodovodní řad 10 - 2. etapa</v>
      </c>
      <c r="F89" s="311"/>
      <c r="G89" s="311"/>
      <c r="H89" s="311"/>
      <c r="I89" s="251"/>
      <c r="J89" s="251"/>
      <c r="K89" s="251"/>
      <c r="L89" s="394"/>
      <c r="S89" s="251"/>
      <c r="T89" s="251"/>
      <c r="U89" s="251"/>
      <c r="V89" s="251"/>
      <c r="W89" s="251"/>
      <c r="X89" s="251"/>
      <c r="Y89" s="251"/>
      <c r="Z89" s="251"/>
      <c r="AA89" s="251"/>
      <c r="AB89" s="251"/>
      <c r="AC89" s="251"/>
      <c r="AD89" s="251"/>
      <c r="AE89" s="251"/>
    </row>
    <row r="90" spans="1:31" s="378" customFormat="1" ht="6.95" customHeight="1">
      <c r="A90" s="251"/>
      <c r="B90" s="252"/>
      <c r="C90" s="251"/>
      <c r="D90" s="251"/>
      <c r="E90" s="251"/>
      <c r="F90" s="251"/>
      <c r="G90" s="251"/>
      <c r="H90" s="251"/>
      <c r="I90" s="251"/>
      <c r="J90" s="251"/>
      <c r="K90" s="251"/>
      <c r="L90" s="394"/>
      <c r="S90" s="251"/>
      <c r="T90" s="251"/>
      <c r="U90" s="251"/>
      <c r="V90" s="251"/>
      <c r="W90" s="251"/>
      <c r="X90" s="251"/>
      <c r="Y90" s="251"/>
      <c r="Z90" s="251"/>
      <c r="AA90" s="251"/>
      <c r="AB90" s="251"/>
      <c r="AC90" s="251"/>
      <c r="AD90" s="251"/>
      <c r="AE90" s="251"/>
    </row>
    <row r="91" spans="1:31" s="378" customFormat="1" ht="12" customHeight="1">
      <c r="A91" s="251"/>
      <c r="B91" s="252"/>
      <c r="C91" s="393" t="s">
        <v>18</v>
      </c>
      <c r="D91" s="251"/>
      <c r="E91" s="251"/>
      <c r="F91" s="396" t="str">
        <f>F14</f>
        <v>Kosmonosy</v>
      </c>
      <c r="G91" s="251"/>
      <c r="H91" s="251"/>
      <c r="I91" s="393" t="s">
        <v>20</v>
      </c>
      <c r="J91" s="397" t="str">
        <f>IF(J14="","",J14)</f>
        <v>29. 10. 2020</v>
      </c>
      <c r="K91" s="251"/>
      <c r="L91" s="394"/>
      <c r="S91" s="251"/>
      <c r="T91" s="251"/>
      <c r="U91" s="251"/>
      <c r="V91" s="251"/>
      <c r="W91" s="251"/>
      <c r="X91" s="251"/>
      <c r="Y91" s="251"/>
      <c r="Z91" s="251"/>
      <c r="AA91" s="251"/>
      <c r="AB91" s="251"/>
      <c r="AC91" s="251"/>
      <c r="AD91" s="251"/>
      <c r="AE91" s="251"/>
    </row>
    <row r="92" spans="1:31" s="378" customFormat="1" ht="6.95" customHeight="1">
      <c r="A92" s="251"/>
      <c r="B92" s="252"/>
      <c r="C92" s="251"/>
      <c r="D92" s="251"/>
      <c r="E92" s="251"/>
      <c r="F92" s="251"/>
      <c r="G92" s="251"/>
      <c r="H92" s="251"/>
      <c r="I92" s="251"/>
      <c r="J92" s="251"/>
      <c r="K92" s="251"/>
      <c r="L92" s="394"/>
      <c r="S92" s="251"/>
      <c r="T92" s="251"/>
      <c r="U92" s="251"/>
      <c r="V92" s="251"/>
      <c r="W92" s="251"/>
      <c r="X92" s="251"/>
      <c r="Y92" s="251"/>
      <c r="Z92" s="251"/>
      <c r="AA92" s="251"/>
      <c r="AB92" s="251"/>
      <c r="AC92" s="251"/>
      <c r="AD92" s="251"/>
      <c r="AE92" s="251"/>
    </row>
    <row r="93" spans="1:31" s="378" customFormat="1" ht="15.2" customHeight="1">
      <c r="A93" s="251"/>
      <c r="B93" s="252"/>
      <c r="C93" s="393" t="s">
        <v>22</v>
      </c>
      <c r="D93" s="251"/>
      <c r="E93" s="251"/>
      <c r="F93" s="396" t="str">
        <f>E17</f>
        <v>Vodovody a kanalizace Mladá Boleslav, a.s.</v>
      </c>
      <c r="G93" s="251"/>
      <c r="H93" s="251"/>
      <c r="I93" s="393" t="s">
        <v>30</v>
      </c>
      <c r="J93" s="420" t="str">
        <f>E23</f>
        <v>ŠINDLAR s.r.o.</v>
      </c>
      <c r="K93" s="251"/>
      <c r="L93" s="394"/>
      <c r="S93" s="251"/>
      <c r="T93" s="251"/>
      <c r="U93" s="251"/>
      <c r="V93" s="251"/>
      <c r="W93" s="251"/>
      <c r="X93" s="251"/>
      <c r="Y93" s="251"/>
      <c r="Z93" s="251"/>
      <c r="AA93" s="251"/>
      <c r="AB93" s="251"/>
      <c r="AC93" s="251"/>
      <c r="AD93" s="251"/>
      <c r="AE93" s="251"/>
    </row>
    <row r="94" spans="1:31" s="378" customFormat="1" ht="15.2" customHeight="1">
      <c r="A94" s="251"/>
      <c r="B94" s="252"/>
      <c r="C94" s="393" t="s">
        <v>28</v>
      </c>
      <c r="D94" s="251"/>
      <c r="E94" s="251"/>
      <c r="F94" s="396" t="str">
        <f>IF(E20="","",E20)</f>
        <v>Dle výběrového řízení</v>
      </c>
      <c r="G94" s="251"/>
      <c r="H94" s="251"/>
      <c r="I94" s="393" t="s">
        <v>35</v>
      </c>
      <c r="J94" s="420" t="str">
        <f>E26</f>
        <v>Roman Bárta</v>
      </c>
      <c r="K94" s="251"/>
      <c r="L94" s="394"/>
      <c r="S94" s="251"/>
      <c r="T94" s="251"/>
      <c r="U94" s="251"/>
      <c r="V94" s="251"/>
      <c r="W94" s="251"/>
      <c r="X94" s="251"/>
      <c r="Y94" s="251"/>
      <c r="Z94" s="251"/>
      <c r="AA94" s="251"/>
      <c r="AB94" s="251"/>
      <c r="AC94" s="251"/>
      <c r="AD94" s="251"/>
      <c r="AE94" s="251"/>
    </row>
    <row r="95" spans="1:31" s="378" customFormat="1" ht="10.35" customHeight="1">
      <c r="A95" s="251"/>
      <c r="B95" s="252"/>
      <c r="C95" s="251"/>
      <c r="D95" s="251"/>
      <c r="E95" s="251"/>
      <c r="F95" s="251"/>
      <c r="G95" s="251"/>
      <c r="H95" s="251"/>
      <c r="I95" s="251"/>
      <c r="J95" s="251"/>
      <c r="K95" s="251"/>
      <c r="L95" s="394"/>
      <c r="S95" s="251"/>
      <c r="T95" s="251"/>
      <c r="U95" s="251"/>
      <c r="V95" s="251"/>
      <c r="W95" s="251"/>
      <c r="X95" s="251"/>
      <c r="Y95" s="251"/>
      <c r="Z95" s="251"/>
      <c r="AA95" s="251"/>
      <c r="AB95" s="251"/>
      <c r="AC95" s="251"/>
      <c r="AD95" s="251"/>
      <c r="AE95" s="251"/>
    </row>
    <row r="96" spans="1:31" s="378" customFormat="1" ht="29.25" customHeight="1">
      <c r="A96" s="251"/>
      <c r="B96" s="252"/>
      <c r="C96" s="421" t="s">
        <v>114</v>
      </c>
      <c r="D96" s="407"/>
      <c r="E96" s="407"/>
      <c r="F96" s="407"/>
      <c r="G96" s="407"/>
      <c r="H96" s="407"/>
      <c r="I96" s="407"/>
      <c r="J96" s="422" t="s">
        <v>115</v>
      </c>
      <c r="K96" s="407"/>
      <c r="L96" s="394"/>
      <c r="S96" s="251"/>
      <c r="T96" s="251"/>
      <c r="U96" s="251"/>
      <c r="V96" s="251"/>
      <c r="W96" s="251"/>
      <c r="X96" s="251"/>
      <c r="Y96" s="251"/>
      <c r="Z96" s="251"/>
      <c r="AA96" s="251"/>
      <c r="AB96" s="251"/>
      <c r="AC96" s="251"/>
      <c r="AD96" s="251"/>
      <c r="AE96" s="251"/>
    </row>
    <row r="97" spans="1:47" s="378" customFormat="1" ht="10.35" customHeight="1">
      <c r="A97" s="251"/>
      <c r="B97" s="252"/>
      <c r="C97" s="251"/>
      <c r="D97" s="251"/>
      <c r="E97" s="251"/>
      <c r="F97" s="251"/>
      <c r="G97" s="251"/>
      <c r="H97" s="251"/>
      <c r="I97" s="251"/>
      <c r="J97" s="251"/>
      <c r="K97" s="251"/>
      <c r="L97" s="394"/>
      <c r="S97" s="251"/>
      <c r="T97" s="251"/>
      <c r="U97" s="251"/>
      <c r="V97" s="251"/>
      <c r="W97" s="251"/>
      <c r="X97" s="251"/>
      <c r="Y97" s="251"/>
      <c r="Z97" s="251"/>
      <c r="AA97" s="251"/>
      <c r="AB97" s="251"/>
      <c r="AC97" s="251"/>
      <c r="AD97" s="251"/>
      <c r="AE97" s="251"/>
    </row>
    <row r="98" spans="1:47" s="378" customFormat="1" ht="22.9" customHeight="1">
      <c r="A98" s="251"/>
      <c r="B98" s="252"/>
      <c r="C98" s="423" t="s">
        <v>116</v>
      </c>
      <c r="D98" s="251"/>
      <c r="E98" s="251"/>
      <c r="F98" s="251"/>
      <c r="G98" s="251"/>
      <c r="H98" s="251"/>
      <c r="I98" s="251"/>
      <c r="J98" s="402">
        <f>J129</f>
        <v>0</v>
      </c>
      <c r="K98" s="251"/>
      <c r="L98" s="394"/>
      <c r="S98" s="251"/>
      <c r="T98" s="251"/>
      <c r="U98" s="251"/>
      <c r="V98" s="251"/>
      <c r="W98" s="251"/>
      <c r="X98" s="251"/>
      <c r="Y98" s="251"/>
      <c r="Z98" s="251"/>
      <c r="AA98" s="251"/>
      <c r="AB98" s="251"/>
      <c r="AC98" s="251"/>
      <c r="AD98" s="251"/>
      <c r="AE98" s="251"/>
      <c r="AU98" s="240" t="s">
        <v>117</v>
      </c>
    </row>
    <row r="99" spans="1:47" s="424" customFormat="1" ht="24.95" customHeight="1">
      <c r="B99" s="425"/>
      <c r="D99" s="426" t="s">
        <v>118</v>
      </c>
      <c r="E99" s="427"/>
      <c r="F99" s="427"/>
      <c r="G99" s="427"/>
      <c r="H99" s="427"/>
      <c r="I99" s="427"/>
      <c r="J99" s="428">
        <f>J130</f>
        <v>0</v>
      </c>
      <c r="L99" s="425"/>
    </row>
    <row r="100" spans="1:47" s="429" customFormat="1" ht="19.899999999999999" customHeight="1">
      <c r="B100" s="430"/>
      <c r="D100" s="431" t="s">
        <v>313</v>
      </c>
      <c r="E100" s="432"/>
      <c r="F100" s="432"/>
      <c r="G100" s="432"/>
      <c r="H100" s="432"/>
      <c r="I100" s="432"/>
      <c r="J100" s="433">
        <f>J131</f>
        <v>0</v>
      </c>
      <c r="L100" s="430"/>
    </row>
    <row r="101" spans="1:47" s="429" customFormat="1" ht="19.899999999999999" customHeight="1">
      <c r="B101" s="430"/>
      <c r="D101" s="431" t="s">
        <v>314</v>
      </c>
      <c r="E101" s="432"/>
      <c r="F101" s="432"/>
      <c r="G101" s="432"/>
      <c r="H101" s="432"/>
      <c r="I101" s="432"/>
      <c r="J101" s="433">
        <f>J216</f>
        <v>0</v>
      </c>
      <c r="L101" s="430"/>
    </row>
    <row r="102" spans="1:47" s="429" customFormat="1" ht="19.899999999999999" customHeight="1">
      <c r="B102" s="430"/>
      <c r="D102" s="431" t="s">
        <v>120</v>
      </c>
      <c r="E102" s="432"/>
      <c r="F102" s="432"/>
      <c r="G102" s="432"/>
      <c r="H102" s="432"/>
      <c r="I102" s="432"/>
      <c r="J102" s="433">
        <f>J222</f>
        <v>0</v>
      </c>
      <c r="L102" s="430"/>
    </row>
    <row r="103" spans="1:47" s="429" customFormat="1" ht="19.899999999999999" customHeight="1">
      <c r="B103" s="430"/>
      <c r="D103" s="431" t="s">
        <v>315</v>
      </c>
      <c r="E103" s="432"/>
      <c r="F103" s="432"/>
      <c r="G103" s="432"/>
      <c r="H103" s="432"/>
      <c r="I103" s="432"/>
      <c r="J103" s="433">
        <f>J236</f>
        <v>0</v>
      </c>
      <c r="L103" s="430"/>
    </row>
    <row r="104" spans="1:47" s="429" customFormat="1" ht="19.899999999999999" customHeight="1">
      <c r="B104" s="430"/>
      <c r="D104" s="431" t="s">
        <v>121</v>
      </c>
      <c r="E104" s="432"/>
      <c r="F104" s="432"/>
      <c r="G104" s="432"/>
      <c r="H104" s="432"/>
      <c r="I104" s="432"/>
      <c r="J104" s="433">
        <f>J265</f>
        <v>0</v>
      </c>
      <c r="L104" s="430"/>
    </row>
    <row r="105" spans="1:47" s="429" customFormat="1" ht="19.899999999999999" customHeight="1">
      <c r="B105" s="430"/>
      <c r="D105" s="431" t="s">
        <v>122</v>
      </c>
      <c r="E105" s="432"/>
      <c r="F105" s="432"/>
      <c r="G105" s="432"/>
      <c r="H105" s="432"/>
      <c r="I105" s="432"/>
      <c r="J105" s="433">
        <f>J368</f>
        <v>0</v>
      </c>
      <c r="L105" s="430"/>
    </row>
    <row r="106" spans="1:47" s="429" customFormat="1" ht="19.899999999999999" customHeight="1">
      <c r="B106" s="430"/>
      <c r="D106" s="431" t="s">
        <v>317</v>
      </c>
      <c r="E106" s="432"/>
      <c r="F106" s="432"/>
      <c r="G106" s="432"/>
      <c r="H106" s="432"/>
      <c r="I106" s="432"/>
      <c r="J106" s="433">
        <f>J380</f>
        <v>0</v>
      </c>
      <c r="L106" s="430"/>
    </row>
    <row r="107" spans="1:47" s="424" customFormat="1" ht="24.95" customHeight="1">
      <c r="B107" s="425"/>
      <c r="D107" s="426" t="s">
        <v>125</v>
      </c>
      <c r="E107" s="427"/>
      <c r="F107" s="427"/>
      <c r="G107" s="427"/>
      <c r="H107" s="427"/>
      <c r="I107" s="427"/>
      <c r="J107" s="428">
        <f>J382</f>
        <v>0</v>
      </c>
      <c r="L107" s="425"/>
    </row>
    <row r="108" spans="1:47" s="378" customFormat="1" ht="21.75" customHeight="1">
      <c r="A108" s="251"/>
      <c r="B108" s="252"/>
      <c r="C108" s="251"/>
      <c r="D108" s="251"/>
      <c r="E108" s="251"/>
      <c r="F108" s="251"/>
      <c r="G108" s="251"/>
      <c r="H108" s="251"/>
      <c r="I108" s="251"/>
      <c r="J108" s="251"/>
      <c r="K108" s="251"/>
      <c r="L108" s="394"/>
      <c r="S108" s="251"/>
      <c r="T108" s="251"/>
      <c r="U108" s="251"/>
      <c r="V108" s="251"/>
      <c r="W108" s="251"/>
      <c r="X108" s="251"/>
      <c r="Y108" s="251"/>
      <c r="Z108" s="251"/>
      <c r="AA108" s="251"/>
      <c r="AB108" s="251"/>
      <c r="AC108" s="251"/>
      <c r="AD108" s="251"/>
      <c r="AE108" s="251"/>
    </row>
    <row r="109" spans="1:47" s="378" customFormat="1" ht="6.95" customHeight="1">
      <c r="A109" s="251"/>
      <c r="B109" s="278"/>
      <c r="C109" s="279"/>
      <c r="D109" s="279"/>
      <c r="E109" s="279"/>
      <c r="F109" s="279"/>
      <c r="G109" s="279"/>
      <c r="H109" s="279"/>
      <c r="I109" s="279"/>
      <c r="J109" s="279"/>
      <c r="K109" s="279"/>
      <c r="L109" s="394"/>
      <c r="S109" s="251"/>
      <c r="T109" s="251"/>
      <c r="U109" s="251"/>
      <c r="V109" s="251"/>
      <c r="W109" s="251"/>
      <c r="X109" s="251"/>
      <c r="Y109" s="251"/>
      <c r="Z109" s="251"/>
      <c r="AA109" s="251"/>
      <c r="AB109" s="251"/>
      <c r="AC109" s="251"/>
      <c r="AD109" s="251"/>
      <c r="AE109" s="251"/>
    </row>
    <row r="113" spans="1:31" s="378" customFormat="1" ht="6.95" customHeight="1">
      <c r="A113" s="251"/>
      <c r="B113" s="281"/>
      <c r="C113" s="282"/>
      <c r="D113" s="282"/>
      <c r="E113" s="282"/>
      <c r="F113" s="282"/>
      <c r="G113" s="282"/>
      <c r="H113" s="282"/>
      <c r="I113" s="282"/>
      <c r="J113" s="282"/>
      <c r="K113" s="282"/>
      <c r="L113" s="394"/>
      <c r="S113" s="251"/>
      <c r="T113" s="251"/>
      <c r="U113" s="251"/>
      <c r="V113" s="251"/>
      <c r="W113" s="251"/>
      <c r="X113" s="251"/>
      <c r="Y113" s="251"/>
      <c r="Z113" s="251"/>
      <c r="AA113" s="251"/>
      <c r="AB113" s="251"/>
      <c r="AC113" s="251"/>
      <c r="AD113" s="251"/>
      <c r="AE113" s="251"/>
    </row>
    <row r="114" spans="1:31" s="378" customFormat="1" ht="24.95" customHeight="1">
      <c r="A114" s="251"/>
      <c r="B114" s="252"/>
      <c r="C114" s="391" t="s">
        <v>126</v>
      </c>
      <c r="D114" s="251"/>
      <c r="E114" s="251"/>
      <c r="F114" s="251"/>
      <c r="G114" s="251"/>
      <c r="H114" s="251"/>
      <c r="I114" s="251"/>
      <c r="J114" s="251"/>
      <c r="K114" s="251"/>
      <c r="L114" s="394"/>
      <c r="S114" s="251"/>
      <c r="T114" s="251"/>
      <c r="U114" s="251"/>
      <c r="V114" s="251"/>
      <c r="W114" s="251"/>
      <c r="X114" s="251"/>
      <c r="Y114" s="251"/>
      <c r="Z114" s="251"/>
      <c r="AA114" s="251"/>
      <c r="AB114" s="251"/>
      <c r="AC114" s="251"/>
      <c r="AD114" s="251"/>
      <c r="AE114" s="251"/>
    </row>
    <row r="115" spans="1:31" s="378" customFormat="1" ht="6.95" customHeight="1">
      <c r="A115" s="251"/>
      <c r="B115" s="252"/>
      <c r="C115" s="251"/>
      <c r="D115" s="251"/>
      <c r="E115" s="251"/>
      <c r="F115" s="251"/>
      <c r="G115" s="251"/>
      <c r="H115" s="251"/>
      <c r="I115" s="251"/>
      <c r="J115" s="251"/>
      <c r="K115" s="251"/>
      <c r="L115" s="394"/>
      <c r="S115" s="251"/>
      <c r="T115" s="251"/>
      <c r="U115" s="251"/>
      <c r="V115" s="251"/>
      <c r="W115" s="251"/>
      <c r="X115" s="251"/>
      <c r="Y115" s="251"/>
      <c r="Z115" s="251"/>
      <c r="AA115" s="251"/>
      <c r="AB115" s="251"/>
      <c r="AC115" s="251"/>
      <c r="AD115" s="251"/>
      <c r="AE115" s="251"/>
    </row>
    <row r="116" spans="1:31" s="378" customFormat="1" ht="12" customHeight="1">
      <c r="A116" s="251"/>
      <c r="B116" s="252"/>
      <c r="C116" s="393" t="s">
        <v>14</v>
      </c>
      <c r="D116" s="251"/>
      <c r="E116" s="251"/>
      <c r="F116" s="251"/>
      <c r="G116" s="251"/>
      <c r="H116" s="251"/>
      <c r="I116" s="251"/>
      <c r="J116" s="251"/>
      <c r="K116" s="251"/>
      <c r="L116" s="394"/>
      <c r="S116" s="251"/>
      <c r="T116" s="251"/>
      <c r="U116" s="251"/>
      <c r="V116" s="251"/>
      <c r="W116" s="251"/>
      <c r="X116" s="251"/>
      <c r="Y116" s="251"/>
      <c r="Z116" s="251"/>
      <c r="AA116" s="251"/>
      <c r="AB116" s="251"/>
      <c r="AC116" s="251"/>
      <c r="AD116" s="251"/>
      <c r="AE116" s="251"/>
    </row>
    <row r="117" spans="1:31" s="378" customFormat="1" ht="16.5" customHeight="1">
      <c r="A117" s="251"/>
      <c r="B117" s="252"/>
      <c r="C117" s="251"/>
      <c r="D117" s="251"/>
      <c r="E117" s="249" t="str">
        <f>E7</f>
        <v>Kosmonosy, obnova vodovodu a kanalizace - 2. etapa - část C</v>
      </c>
      <c r="F117" s="250"/>
      <c r="G117" s="250"/>
      <c r="H117" s="250"/>
      <c r="I117" s="251"/>
      <c r="J117" s="251"/>
      <c r="K117" s="251"/>
      <c r="L117" s="394"/>
      <c r="S117" s="251"/>
      <c r="T117" s="251"/>
      <c r="U117" s="251"/>
      <c r="V117" s="251"/>
      <c r="W117" s="251"/>
      <c r="X117" s="251"/>
      <c r="Y117" s="251"/>
      <c r="Z117" s="251"/>
      <c r="AA117" s="251"/>
      <c r="AB117" s="251"/>
      <c r="AC117" s="251"/>
      <c r="AD117" s="251"/>
      <c r="AE117" s="251"/>
    </row>
    <row r="118" spans="1:31" ht="12" customHeight="1">
      <c r="B118" s="244"/>
      <c r="C118" s="393" t="s">
        <v>109</v>
      </c>
      <c r="L118" s="244"/>
    </row>
    <row r="119" spans="1:31" s="378" customFormat="1" ht="16.5" customHeight="1">
      <c r="A119" s="251"/>
      <c r="B119" s="252"/>
      <c r="C119" s="251"/>
      <c r="D119" s="251"/>
      <c r="E119" s="249" t="s">
        <v>620</v>
      </c>
      <c r="F119" s="311"/>
      <c r="G119" s="311"/>
      <c r="H119" s="311"/>
      <c r="I119" s="251"/>
      <c r="J119" s="251"/>
      <c r="K119" s="251"/>
      <c r="L119" s="394"/>
      <c r="S119" s="251"/>
      <c r="T119" s="251"/>
      <c r="U119" s="251"/>
      <c r="V119" s="251"/>
      <c r="W119" s="251"/>
      <c r="X119" s="251"/>
      <c r="Y119" s="251"/>
      <c r="Z119" s="251"/>
      <c r="AA119" s="251"/>
      <c r="AB119" s="251"/>
      <c r="AC119" s="251"/>
      <c r="AD119" s="251"/>
      <c r="AE119" s="251"/>
    </row>
    <row r="120" spans="1:31" s="378" customFormat="1" ht="12" customHeight="1">
      <c r="A120" s="251"/>
      <c r="B120" s="252"/>
      <c r="C120" s="393" t="s">
        <v>111</v>
      </c>
      <c r="D120" s="251"/>
      <c r="E120" s="251"/>
      <c r="F120" s="251"/>
      <c r="G120" s="251"/>
      <c r="H120" s="251"/>
      <c r="I120" s="251"/>
      <c r="J120" s="251"/>
      <c r="K120" s="251"/>
      <c r="L120" s="394"/>
      <c r="S120" s="251"/>
      <c r="T120" s="251"/>
      <c r="U120" s="251"/>
      <c r="V120" s="251"/>
      <c r="W120" s="251"/>
      <c r="X120" s="251"/>
      <c r="Y120" s="251"/>
      <c r="Z120" s="251"/>
      <c r="AA120" s="251"/>
      <c r="AB120" s="251"/>
      <c r="AC120" s="251"/>
      <c r="AD120" s="251"/>
      <c r="AE120" s="251"/>
    </row>
    <row r="121" spans="1:31" s="378" customFormat="1" ht="16.5" customHeight="1">
      <c r="A121" s="251"/>
      <c r="B121" s="252"/>
      <c r="C121" s="251"/>
      <c r="D121" s="251"/>
      <c r="E121" s="395" t="str">
        <f>E11</f>
        <v>SO 6.3.2. - Vodovodní řad 10 - 2. etapa</v>
      </c>
      <c r="F121" s="311"/>
      <c r="G121" s="311"/>
      <c r="H121" s="311"/>
      <c r="I121" s="251"/>
      <c r="J121" s="251"/>
      <c r="K121" s="251"/>
      <c r="L121" s="394"/>
      <c r="S121" s="251"/>
      <c r="T121" s="251"/>
      <c r="U121" s="251"/>
      <c r="V121" s="251"/>
      <c r="W121" s="251"/>
      <c r="X121" s="251"/>
      <c r="Y121" s="251"/>
      <c r="Z121" s="251"/>
      <c r="AA121" s="251"/>
      <c r="AB121" s="251"/>
      <c r="AC121" s="251"/>
      <c r="AD121" s="251"/>
      <c r="AE121" s="251"/>
    </row>
    <row r="122" spans="1:31" s="378" customFormat="1" ht="6.95" customHeight="1">
      <c r="A122" s="251"/>
      <c r="B122" s="252"/>
      <c r="C122" s="251"/>
      <c r="D122" s="251"/>
      <c r="E122" s="251"/>
      <c r="F122" s="251"/>
      <c r="G122" s="251"/>
      <c r="H122" s="251"/>
      <c r="I122" s="251"/>
      <c r="J122" s="251"/>
      <c r="K122" s="251"/>
      <c r="L122" s="394"/>
      <c r="S122" s="251"/>
      <c r="T122" s="251"/>
      <c r="U122" s="251"/>
      <c r="V122" s="251"/>
      <c r="W122" s="251"/>
      <c r="X122" s="251"/>
      <c r="Y122" s="251"/>
      <c r="Z122" s="251"/>
      <c r="AA122" s="251"/>
      <c r="AB122" s="251"/>
      <c r="AC122" s="251"/>
      <c r="AD122" s="251"/>
      <c r="AE122" s="251"/>
    </row>
    <row r="123" spans="1:31" s="378" customFormat="1" ht="12" customHeight="1">
      <c r="A123" s="251"/>
      <c r="B123" s="252"/>
      <c r="C123" s="393" t="s">
        <v>18</v>
      </c>
      <c r="D123" s="251"/>
      <c r="E123" s="251"/>
      <c r="F123" s="396" t="str">
        <f>F14</f>
        <v>Kosmonosy</v>
      </c>
      <c r="G123" s="251"/>
      <c r="H123" s="251"/>
      <c r="I123" s="393" t="s">
        <v>20</v>
      </c>
      <c r="J123" s="397" t="str">
        <f>IF(J14="","",J14)</f>
        <v>29. 10. 2020</v>
      </c>
      <c r="K123" s="251"/>
      <c r="L123" s="394"/>
      <c r="S123" s="251"/>
      <c r="T123" s="251"/>
      <c r="U123" s="251"/>
      <c r="V123" s="251"/>
      <c r="W123" s="251"/>
      <c r="X123" s="251"/>
      <c r="Y123" s="251"/>
      <c r="Z123" s="251"/>
      <c r="AA123" s="251"/>
      <c r="AB123" s="251"/>
      <c r="AC123" s="251"/>
      <c r="AD123" s="251"/>
      <c r="AE123" s="251"/>
    </row>
    <row r="124" spans="1:31" s="378" customFormat="1" ht="6.95" customHeight="1">
      <c r="A124" s="251"/>
      <c r="B124" s="252"/>
      <c r="C124" s="251"/>
      <c r="D124" s="251"/>
      <c r="E124" s="251"/>
      <c r="F124" s="251"/>
      <c r="G124" s="251"/>
      <c r="H124" s="251"/>
      <c r="I124" s="251"/>
      <c r="J124" s="251"/>
      <c r="K124" s="251"/>
      <c r="L124" s="394"/>
      <c r="S124" s="251"/>
      <c r="T124" s="251"/>
      <c r="U124" s="251"/>
      <c r="V124" s="251"/>
      <c r="W124" s="251"/>
      <c r="X124" s="251"/>
      <c r="Y124" s="251"/>
      <c r="Z124" s="251"/>
      <c r="AA124" s="251"/>
      <c r="AB124" s="251"/>
      <c r="AC124" s="251"/>
      <c r="AD124" s="251"/>
      <c r="AE124" s="251"/>
    </row>
    <row r="125" spans="1:31" s="378" customFormat="1" ht="15.2" customHeight="1">
      <c r="A125" s="251"/>
      <c r="B125" s="252"/>
      <c r="C125" s="393" t="s">
        <v>22</v>
      </c>
      <c r="D125" s="251"/>
      <c r="E125" s="251"/>
      <c r="F125" s="396" t="str">
        <f>E17</f>
        <v>Vodovody a kanalizace Mladá Boleslav, a.s.</v>
      </c>
      <c r="G125" s="251"/>
      <c r="H125" s="251"/>
      <c r="I125" s="393" t="s">
        <v>30</v>
      </c>
      <c r="J125" s="420" t="str">
        <f>E23</f>
        <v>ŠINDLAR s.r.o.</v>
      </c>
      <c r="K125" s="251"/>
      <c r="L125" s="394"/>
      <c r="S125" s="251"/>
      <c r="T125" s="251"/>
      <c r="U125" s="251"/>
      <c r="V125" s="251"/>
      <c r="W125" s="251"/>
      <c r="X125" s="251"/>
      <c r="Y125" s="251"/>
      <c r="Z125" s="251"/>
      <c r="AA125" s="251"/>
      <c r="AB125" s="251"/>
      <c r="AC125" s="251"/>
      <c r="AD125" s="251"/>
      <c r="AE125" s="251"/>
    </row>
    <row r="126" spans="1:31" s="378" customFormat="1" ht="15.2" customHeight="1">
      <c r="A126" s="251"/>
      <c r="B126" s="252"/>
      <c r="C126" s="393" t="s">
        <v>28</v>
      </c>
      <c r="D126" s="251"/>
      <c r="E126" s="251"/>
      <c r="F126" s="396" t="str">
        <f>IF(E20="","",E20)</f>
        <v>Dle výběrového řízení</v>
      </c>
      <c r="G126" s="251"/>
      <c r="H126" s="251"/>
      <c r="I126" s="393" t="s">
        <v>35</v>
      </c>
      <c r="J126" s="420" t="str">
        <f>E26</f>
        <v>Roman Bárta</v>
      </c>
      <c r="K126" s="251"/>
      <c r="L126" s="394"/>
      <c r="S126" s="251"/>
      <c r="T126" s="251"/>
      <c r="U126" s="251"/>
      <c r="V126" s="251"/>
      <c r="W126" s="251"/>
      <c r="X126" s="251"/>
      <c r="Y126" s="251"/>
      <c r="Z126" s="251"/>
      <c r="AA126" s="251"/>
      <c r="AB126" s="251"/>
      <c r="AC126" s="251"/>
      <c r="AD126" s="251"/>
      <c r="AE126" s="251"/>
    </row>
    <row r="127" spans="1:31" s="378" customFormat="1" ht="10.35" customHeight="1">
      <c r="A127" s="251"/>
      <c r="B127" s="252"/>
      <c r="C127" s="251"/>
      <c r="D127" s="251"/>
      <c r="E127" s="251"/>
      <c r="F127" s="251"/>
      <c r="G127" s="251"/>
      <c r="H127" s="251"/>
      <c r="I127" s="251"/>
      <c r="J127" s="251"/>
      <c r="K127" s="251"/>
      <c r="L127" s="394"/>
      <c r="S127" s="251"/>
      <c r="T127" s="251"/>
      <c r="U127" s="251"/>
      <c r="V127" s="251"/>
      <c r="W127" s="251"/>
      <c r="X127" s="251"/>
      <c r="Y127" s="251"/>
      <c r="Z127" s="251"/>
      <c r="AA127" s="251"/>
      <c r="AB127" s="251"/>
      <c r="AC127" s="251"/>
      <c r="AD127" s="251"/>
      <c r="AE127" s="251"/>
    </row>
    <row r="128" spans="1:31" s="441" customFormat="1" ht="29.25" customHeight="1">
      <c r="A128" s="318"/>
      <c r="B128" s="314"/>
      <c r="C128" s="434" t="s">
        <v>127</v>
      </c>
      <c r="D128" s="435" t="s">
        <v>64</v>
      </c>
      <c r="E128" s="435" t="s">
        <v>60</v>
      </c>
      <c r="F128" s="435" t="s">
        <v>61</v>
      </c>
      <c r="G128" s="435" t="s">
        <v>128</v>
      </c>
      <c r="H128" s="435" t="s">
        <v>129</v>
      </c>
      <c r="I128" s="435" t="s">
        <v>130</v>
      </c>
      <c r="J128" s="435" t="s">
        <v>115</v>
      </c>
      <c r="K128" s="436" t="s">
        <v>131</v>
      </c>
      <c r="L128" s="437"/>
      <c r="M128" s="438" t="s">
        <v>1</v>
      </c>
      <c r="N128" s="439" t="s">
        <v>43</v>
      </c>
      <c r="O128" s="439" t="s">
        <v>132</v>
      </c>
      <c r="P128" s="439" t="s">
        <v>133</v>
      </c>
      <c r="Q128" s="439" t="s">
        <v>134</v>
      </c>
      <c r="R128" s="439" t="s">
        <v>135</v>
      </c>
      <c r="S128" s="439" t="s">
        <v>136</v>
      </c>
      <c r="T128" s="440" t="s">
        <v>137</v>
      </c>
      <c r="U128" s="318"/>
      <c r="V128" s="318"/>
      <c r="W128" s="318"/>
      <c r="X128" s="318"/>
      <c r="Y128" s="318"/>
      <c r="Z128" s="318"/>
      <c r="AA128" s="318"/>
      <c r="AB128" s="318"/>
      <c r="AC128" s="318"/>
      <c r="AD128" s="318"/>
      <c r="AE128" s="318"/>
    </row>
    <row r="129" spans="1:65" s="378" customFormat="1" ht="22.9" customHeight="1">
      <c r="A129" s="251"/>
      <c r="B129" s="252"/>
      <c r="C129" s="442" t="s">
        <v>138</v>
      </c>
      <c r="D129" s="251"/>
      <c r="E129" s="251"/>
      <c r="F129" s="251"/>
      <c r="G129" s="251"/>
      <c r="H129" s="251"/>
      <c r="I129" s="251"/>
      <c r="J129" s="443">
        <f>BK129</f>
        <v>0</v>
      </c>
      <c r="K129" s="251"/>
      <c r="L129" s="252"/>
      <c r="M129" s="444"/>
      <c r="N129" s="445"/>
      <c r="O129" s="263"/>
      <c r="P129" s="446">
        <f>P130+P382</f>
        <v>604.13493400000004</v>
      </c>
      <c r="Q129" s="263"/>
      <c r="R129" s="446">
        <f>R130+R382</f>
        <v>9.741741300000001</v>
      </c>
      <c r="S129" s="263"/>
      <c r="T129" s="447">
        <f>T130+T382</f>
        <v>98.103912000000008</v>
      </c>
      <c r="U129" s="251"/>
      <c r="V129" s="251"/>
      <c r="W129" s="251"/>
      <c r="X129" s="251"/>
      <c r="Y129" s="251"/>
      <c r="Z129" s="251"/>
      <c r="AA129" s="251"/>
      <c r="AB129" s="251"/>
      <c r="AC129" s="251"/>
      <c r="AD129" s="251"/>
      <c r="AE129" s="251"/>
      <c r="AT129" s="240" t="s">
        <v>78</v>
      </c>
      <c r="AU129" s="240" t="s">
        <v>117</v>
      </c>
      <c r="BK129" s="448">
        <f>BK130+BK382</f>
        <v>0</v>
      </c>
    </row>
    <row r="130" spans="1:65" s="449" customFormat="1" ht="25.9" customHeight="1">
      <c r="B130" s="450"/>
      <c r="D130" s="451" t="s">
        <v>78</v>
      </c>
      <c r="E130" s="452" t="s">
        <v>139</v>
      </c>
      <c r="F130" s="452" t="s">
        <v>140</v>
      </c>
      <c r="J130" s="453">
        <f>BK130</f>
        <v>0</v>
      </c>
      <c r="L130" s="450"/>
      <c r="M130" s="454"/>
      <c r="N130" s="455"/>
      <c r="O130" s="455"/>
      <c r="P130" s="456">
        <f>P131+P216+P222+P236+P265+P368+P380</f>
        <v>604.13493400000004</v>
      </c>
      <c r="Q130" s="455"/>
      <c r="R130" s="456">
        <f>R131+R216+R222+R236+R265+R368+R380</f>
        <v>9.741741300000001</v>
      </c>
      <c r="S130" s="455"/>
      <c r="T130" s="457">
        <f>T131+T216+T222+T236+T265+T368+T380</f>
        <v>98.103912000000008</v>
      </c>
      <c r="AR130" s="451" t="s">
        <v>86</v>
      </c>
      <c r="AT130" s="458" t="s">
        <v>78</v>
      </c>
      <c r="AU130" s="458" t="s">
        <v>79</v>
      </c>
      <c r="AY130" s="451" t="s">
        <v>141</v>
      </c>
      <c r="BK130" s="459">
        <f>BK131+BK216+BK222+BK236+BK265+BK368+BK380</f>
        <v>0</v>
      </c>
    </row>
    <row r="131" spans="1:65" s="449" customFormat="1" ht="22.9" customHeight="1">
      <c r="B131" s="450"/>
      <c r="D131" s="451" t="s">
        <v>78</v>
      </c>
      <c r="E131" s="460" t="s">
        <v>86</v>
      </c>
      <c r="F131" s="460" t="s">
        <v>318</v>
      </c>
      <c r="J131" s="461">
        <f>BK131</f>
        <v>0</v>
      </c>
      <c r="L131" s="450"/>
      <c r="M131" s="454"/>
      <c r="N131" s="455"/>
      <c r="O131" s="455"/>
      <c r="P131" s="456">
        <f>SUM(P132:P215)</f>
        <v>266.51960000000003</v>
      </c>
      <c r="Q131" s="455"/>
      <c r="R131" s="456">
        <f>SUM(R132:R215)</f>
        <v>0.72558479999999992</v>
      </c>
      <c r="S131" s="455"/>
      <c r="T131" s="457">
        <f>SUM(T132:T215)</f>
        <v>97.955972000000003</v>
      </c>
      <c r="AR131" s="451" t="s">
        <v>86</v>
      </c>
      <c r="AT131" s="458" t="s">
        <v>78</v>
      </c>
      <c r="AU131" s="458" t="s">
        <v>86</v>
      </c>
      <c r="AY131" s="451" t="s">
        <v>141</v>
      </c>
      <c r="BK131" s="459">
        <f>SUM(BK132:BK215)</f>
        <v>0</v>
      </c>
    </row>
    <row r="132" spans="1:65" s="378" customFormat="1" ht="62.65" customHeight="1">
      <c r="A132" s="251"/>
      <c r="B132" s="252"/>
      <c r="C132" s="368" t="s">
        <v>86</v>
      </c>
      <c r="D132" s="368" t="s">
        <v>144</v>
      </c>
      <c r="E132" s="369" t="s">
        <v>319</v>
      </c>
      <c r="F132" s="370" t="s">
        <v>320</v>
      </c>
      <c r="G132" s="371" t="s">
        <v>204</v>
      </c>
      <c r="H132" s="372">
        <v>89.738</v>
      </c>
      <c r="I132" s="151"/>
      <c r="J132" s="373">
        <f>ROUND(I132*H132,2)</f>
        <v>0</v>
      </c>
      <c r="K132" s="370" t="s">
        <v>148</v>
      </c>
      <c r="L132" s="252"/>
      <c r="M132" s="374" t="s">
        <v>1</v>
      </c>
      <c r="N132" s="375" t="s">
        <v>44</v>
      </c>
      <c r="O132" s="376">
        <v>0.11899999999999999</v>
      </c>
      <c r="P132" s="376">
        <f>O132*H132</f>
        <v>10.678822</v>
      </c>
      <c r="Q132" s="376">
        <v>0</v>
      </c>
      <c r="R132" s="376">
        <f>Q132*H132</f>
        <v>0</v>
      </c>
      <c r="S132" s="376">
        <v>0.44</v>
      </c>
      <c r="T132" s="377">
        <f>S132*H132</f>
        <v>39.484720000000003</v>
      </c>
      <c r="U132" s="251"/>
      <c r="V132" s="251"/>
      <c r="W132" s="251"/>
      <c r="X132" s="251"/>
      <c r="Y132" s="251"/>
      <c r="Z132" s="251"/>
      <c r="AA132" s="251"/>
      <c r="AB132" s="251"/>
      <c r="AC132" s="251"/>
      <c r="AD132" s="251"/>
      <c r="AE132" s="251"/>
      <c r="AR132" s="379" t="s">
        <v>149</v>
      </c>
      <c r="AT132" s="379" t="s">
        <v>144</v>
      </c>
      <c r="AU132" s="379" t="s">
        <v>88</v>
      </c>
      <c r="AY132" s="240" t="s">
        <v>141</v>
      </c>
      <c r="BE132" s="339">
        <f>IF(N132="základní",J132,0)</f>
        <v>0</v>
      </c>
      <c r="BF132" s="339">
        <f>IF(N132="snížená",J132,0)</f>
        <v>0</v>
      </c>
      <c r="BG132" s="339">
        <f>IF(N132="zákl. přenesená",J132,0)</f>
        <v>0</v>
      </c>
      <c r="BH132" s="339">
        <f>IF(N132="sníž. přenesená",J132,0)</f>
        <v>0</v>
      </c>
      <c r="BI132" s="339">
        <f>IF(N132="nulová",J132,0)</f>
        <v>0</v>
      </c>
      <c r="BJ132" s="240" t="s">
        <v>86</v>
      </c>
      <c r="BK132" s="339">
        <f>ROUND(I132*H132,2)</f>
        <v>0</v>
      </c>
      <c r="BL132" s="240" t="s">
        <v>149</v>
      </c>
      <c r="BM132" s="379" t="s">
        <v>802</v>
      </c>
    </row>
    <row r="133" spans="1:65" s="378" customFormat="1" ht="19.5">
      <c r="A133" s="251"/>
      <c r="B133" s="252"/>
      <c r="C133" s="251"/>
      <c r="D133" s="382" t="s">
        <v>322</v>
      </c>
      <c r="E133" s="251"/>
      <c r="F133" s="462" t="s">
        <v>323</v>
      </c>
      <c r="G133" s="251"/>
      <c r="H133" s="251"/>
      <c r="I133" s="495"/>
      <c r="J133" s="251"/>
      <c r="K133" s="251"/>
      <c r="L133" s="252"/>
      <c r="M133" s="463"/>
      <c r="N133" s="464"/>
      <c r="O133" s="253"/>
      <c r="P133" s="253"/>
      <c r="Q133" s="253"/>
      <c r="R133" s="253"/>
      <c r="S133" s="253"/>
      <c r="T133" s="465"/>
      <c r="U133" s="251"/>
      <c r="V133" s="251"/>
      <c r="W133" s="251"/>
      <c r="X133" s="251"/>
      <c r="Y133" s="251"/>
      <c r="Z133" s="251"/>
      <c r="AA133" s="251"/>
      <c r="AB133" s="251"/>
      <c r="AC133" s="251"/>
      <c r="AD133" s="251"/>
      <c r="AE133" s="251"/>
      <c r="AT133" s="240" t="s">
        <v>322</v>
      </c>
      <c r="AU133" s="240" t="s">
        <v>88</v>
      </c>
    </row>
    <row r="134" spans="1:65" s="466" customFormat="1" ht="11.25">
      <c r="B134" s="467"/>
      <c r="D134" s="382" t="s">
        <v>156</v>
      </c>
      <c r="E134" s="468" t="s">
        <v>1</v>
      </c>
      <c r="F134" s="469" t="s">
        <v>803</v>
      </c>
      <c r="H134" s="468" t="s">
        <v>1</v>
      </c>
      <c r="I134" s="496"/>
      <c r="L134" s="467"/>
      <c r="M134" s="470"/>
      <c r="N134" s="471"/>
      <c r="O134" s="471"/>
      <c r="P134" s="471"/>
      <c r="Q134" s="471"/>
      <c r="R134" s="471"/>
      <c r="S134" s="471"/>
      <c r="T134" s="472"/>
      <c r="AT134" s="468" t="s">
        <v>156</v>
      </c>
      <c r="AU134" s="468" t="s">
        <v>88</v>
      </c>
      <c r="AV134" s="466" t="s">
        <v>86</v>
      </c>
      <c r="AW134" s="466" t="s">
        <v>34</v>
      </c>
      <c r="AX134" s="466" t="s">
        <v>79</v>
      </c>
      <c r="AY134" s="468" t="s">
        <v>141</v>
      </c>
    </row>
    <row r="135" spans="1:65" s="466" customFormat="1" ht="11.25">
      <c r="B135" s="467"/>
      <c r="D135" s="382" t="s">
        <v>156</v>
      </c>
      <c r="E135" s="468" t="s">
        <v>1</v>
      </c>
      <c r="F135" s="469" t="s">
        <v>325</v>
      </c>
      <c r="H135" s="468" t="s">
        <v>1</v>
      </c>
      <c r="I135" s="496"/>
      <c r="L135" s="467"/>
      <c r="M135" s="470"/>
      <c r="N135" s="471"/>
      <c r="O135" s="471"/>
      <c r="P135" s="471"/>
      <c r="Q135" s="471"/>
      <c r="R135" s="471"/>
      <c r="S135" s="471"/>
      <c r="T135" s="472"/>
      <c r="AT135" s="468" t="s">
        <v>156</v>
      </c>
      <c r="AU135" s="468" t="s">
        <v>88</v>
      </c>
      <c r="AV135" s="466" t="s">
        <v>86</v>
      </c>
      <c r="AW135" s="466" t="s">
        <v>34</v>
      </c>
      <c r="AX135" s="466" t="s">
        <v>79</v>
      </c>
      <c r="AY135" s="468" t="s">
        <v>141</v>
      </c>
    </row>
    <row r="136" spans="1:65" s="380" customFormat="1" ht="11.25">
      <c r="B136" s="381"/>
      <c r="D136" s="382" t="s">
        <v>156</v>
      </c>
      <c r="E136" s="383" t="s">
        <v>1</v>
      </c>
      <c r="F136" s="384" t="s">
        <v>804</v>
      </c>
      <c r="H136" s="385">
        <v>89.738</v>
      </c>
      <c r="I136" s="386"/>
      <c r="L136" s="381"/>
      <c r="M136" s="387"/>
      <c r="N136" s="388"/>
      <c r="O136" s="388"/>
      <c r="P136" s="388"/>
      <c r="Q136" s="388"/>
      <c r="R136" s="388"/>
      <c r="S136" s="388"/>
      <c r="T136" s="389"/>
      <c r="AT136" s="383" t="s">
        <v>156</v>
      </c>
      <c r="AU136" s="383" t="s">
        <v>88</v>
      </c>
      <c r="AV136" s="380" t="s">
        <v>88</v>
      </c>
      <c r="AW136" s="380" t="s">
        <v>34</v>
      </c>
      <c r="AX136" s="380" t="s">
        <v>86</v>
      </c>
      <c r="AY136" s="383" t="s">
        <v>141</v>
      </c>
    </row>
    <row r="137" spans="1:65" s="378" customFormat="1" ht="49.15" customHeight="1">
      <c r="A137" s="251"/>
      <c r="B137" s="252"/>
      <c r="C137" s="368" t="s">
        <v>88</v>
      </c>
      <c r="D137" s="368" t="s">
        <v>144</v>
      </c>
      <c r="E137" s="369" t="s">
        <v>327</v>
      </c>
      <c r="F137" s="370" t="s">
        <v>328</v>
      </c>
      <c r="G137" s="371" t="s">
        <v>204</v>
      </c>
      <c r="H137" s="372">
        <v>130.52799999999999</v>
      </c>
      <c r="I137" s="151"/>
      <c r="J137" s="373">
        <f>ROUND(I137*H137,2)</f>
        <v>0</v>
      </c>
      <c r="K137" s="370" t="s">
        <v>1</v>
      </c>
      <c r="L137" s="252"/>
      <c r="M137" s="374" t="s">
        <v>1</v>
      </c>
      <c r="N137" s="375" t="s">
        <v>44</v>
      </c>
      <c r="O137" s="376">
        <v>2.1999999999999999E-2</v>
      </c>
      <c r="P137" s="376">
        <f>O137*H137</f>
        <v>2.8716159999999995</v>
      </c>
      <c r="Q137" s="376">
        <v>2.9999999999999997E-4</v>
      </c>
      <c r="R137" s="376">
        <f>Q137*H137</f>
        <v>3.9158399999999996E-2</v>
      </c>
      <c r="S137" s="376">
        <v>0.38400000000000001</v>
      </c>
      <c r="T137" s="377">
        <f>S137*H137</f>
        <v>50.122751999999998</v>
      </c>
      <c r="U137" s="251"/>
      <c r="V137" s="251"/>
      <c r="W137" s="251"/>
      <c r="X137" s="251"/>
      <c r="Y137" s="251"/>
      <c r="Z137" s="251"/>
      <c r="AA137" s="251"/>
      <c r="AB137" s="251"/>
      <c r="AC137" s="251"/>
      <c r="AD137" s="251"/>
      <c r="AE137" s="251"/>
      <c r="AR137" s="379" t="s">
        <v>149</v>
      </c>
      <c r="AT137" s="379" t="s">
        <v>144</v>
      </c>
      <c r="AU137" s="379" t="s">
        <v>88</v>
      </c>
      <c r="AY137" s="240" t="s">
        <v>141</v>
      </c>
      <c r="BE137" s="339">
        <f>IF(N137="základní",J137,0)</f>
        <v>0</v>
      </c>
      <c r="BF137" s="339">
        <f>IF(N137="snížená",J137,0)</f>
        <v>0</v>
      </c>
      <c r="BG137" s="339">
        <f>IF(N137="zákl. přenesená",J137,0)</f>
        <v>0</v>
      </c>
      <c r="BH137" s="339">
        <f>IF(N137="sníž. přenesená",J137,0)</f>
        <v>0</v>
      </c>
      <c r="BI137" s="339">
        <f>IF(N137="nulová",J137,0)</f>
        <v>0</v>
      </c>
      <c r="BJ137" s="240" t="s">
        <v>86</v>
      </c>
      <c r="BK137" s="339">
        <f>ROUND(I137*H137,2)</f>
        <v>0</v>
      </c>
      <c r="BL137" s="240" t="s">
        <v>149</v>
      </c>
      <c r="BM137" s="379" t="s">
        <v>805</v>
      </c>
    </row>
    <row r="138" spans="1:65" s="378" customFormat="1" ht="19.5">
      <c r="A138" s="251"/>
      <c r="B138" s="252"/>
      <c r="C138" s="251"/>
      <c r="D138" s="382" t="s">
        <v>322</v>
      </c>
      <c r="E138" s="251"/>
      <c r="F138" s="462" t="s">
        <v>330</v>
      </c>
      <c r="G138" s="251"/>
      <c r="H138" s="251"/>
      <c r="I138" s="495"/>
      <c r="J138" s="251"/>
      <c r="K138" s="251"/>
      <c r="L138" s="252"/>
      <c r="M138" s="463"/>
      <c r="N138" s="464"/>
      <c r="O138" s="253"/>
      <c r="P138" s="253"/>
      <c r="Q138" s="253"/>
      <c r="R138" s="253"/>
      <c r="S138" s="253"/>
      <c r="T138" s="465"/>
      <c r="U138" s="251"/>
      <c r="V138" s="251"/>
      <c r="W138" s="251"/>
      <c r="X138" s="251"/>
      <c r="Y138" s="251"/>
      <c r="Z138" s="251"/>
      <c r="AA138" s="251"/>
      <c r="AB138" s="251"/>
      <c r="AC138" s="251"/>
      <c r="AD138" s="251"/>
      <c r="AE138" s="251"/>
      <c r="AT138" s="240" t="s">
        <v>322</v>
      </c>
      <c r="AU138" s="240" t="s">
        <v>88</v>
      </c>
    </row>
    <row r="139" spans="1:65" s="466" customFormat="1" ht="11.25">
      <c r="B139" s="467"/>
      <c r="D139" s="382" t="s">
        <v>156</v>
      </c>
      <c r="E139" s="468" t="s">
        <v>1</v>
      </c>
      <c r="F139" s="469" t="s">
        <v>803</v>
      </c>
      <c r="H139" s="468" t="s">
        <v>1</v>
      </c>
      <c r="I139" s="496"/>
      <c r="L139" s="467"/>
      <c r="M139" s="470"/>
      <c r="N139" s="471"/>
      <c r="O139" s="471"/>
      <c r="P139" s="471"/>
      <c r="Q139" s="471"/>
      <c r="R139" s="471"/>
      <c r="S139" s="471"/>
      <c r="T139" s="472"/>
      <c r="AT139" s="468" t="s">
        <v>156</v>
      </c>
      <c r="AU139" s="468" t="s">
        <v>88</v>
      </c>
      <c r="AV139" s="466" t="s">
        <v>86</v>
      </c>
      <c r="AW139" s="466" t="s">
        <v>34</v>
      </c>
      <c r="AX139" s="466" t="s">
        <v>79</v>
      </c>
      <c r="AY139" s="468" t="s">
        <v>141</v>
      </c>
    </row>
    <row r="140" spans="1:65" s="466" customFormat="1" ht="11.25">
      <c r="B140" s="467"/>
      <c r="D140" s="382" t="s">
        <v>156</v>
      </c>
      <c r="E140" s="468" t="s">
        <v>1</v>
      </c>
      <c r="F140" s="469" t="s">
        <v>325</v>
      </c>
      <c r="H140" s="468" t="s">
        <v>1</v>
      </c>
      <c r="I140" s="496"/>
      <c r="L140" s="467"/>
      <c r="M140" s="470"/>
      <c r="N140" s="471"/>
      <c r="O140" s="471"/>
      <c r="P140" s="471"/>
      <c r="Q140" s="471"/>
      <c r="R140" s="471"/>
      <c r="S140" s="471"/>
      <c r="T140" s="472"/>
      <c r="AT140" s="468" t="s">
        <v>156</v>
      </c>
      <c r="AU140" s="468" t="s">
        <v>88</v>
      </c>
      <c r="AV140" s="466" t="s">
        <v>86</v>
      </c>
      <c r="AW140" s="466" t="s">
        <v>34</v>
      </c>
      <c r="AX140" s="466" t="s">
        <v>79</v>
      </c>
      <c r="AY140" s="468" t="s">
        <v>141</v>
      </c>
    </row>
    <row r="141" spans="1:65" s="380" customFormat="1" ht="11.25">
      <c r="B141" s="381"/>
      <c r="D141" s="382" t="s">
        <v>156</v>
      </c>
      <c r="E141" s="383" t="s">
        <v>1</v>
      </c>
      <c r="F141" s="384" t="s">
        <v>806</v>
      </c>
      <c r="H141" s="385">
        <v>130.52799999999999</v>
      </c>
      <c r="I141" s="386"/>
      <c r="L141" s="381"/>
      <c r="M141" s="387"/>
      <c r="N141" s="388"/>
      <c r="O141" s="388"/>
      <c r="P141" s="388"/>
      <c r="Q141" s="388"/>
      <c r="R141" s="388"/>
      <c r="S141" s="388"/>
      <c r="T141" s="389"/>
      <c r="AT141" s="383" t="s">
        <v>156</v>
      </c>
      <c r="AU141" s="383" t="s">
        <v>88</v>
      </c>
      <c r="AV141" s="380" t="s">
        <v>88</v>
      </c>
      <c r="AW141" s="380" t="s">
        <v>34</v>
      </c>
      <c r="AX141" s="380" t="s">
        <v>86</v>
      </c>
      <c r="AY141" s="383" t="s">
        <v>141</v>
      </c>
    </row>
    <row r="142" spans="1:65" s="378" customFormat="1" ht="49.5" customHeight="1">
      <c r="A142" s="251"/>
      <c r="B142" s="252"/>
      <c r="C142" s="367" t="s">
        <v>1266</v>
      </c>
      <c r="D142" s="368" t="s">
        <v>144</v>
      </c>
      <c r="E142" s="369" t="s">
        <v>1267</v>
      </c>
      <c r="F142" s="370" t="s">
        <v>1268</v>
      </c>
      <c r="G142" s="371" t="s">
        <v>204</v>
      </c>
      <c r="H142" s="372">
        <v>14</v>
      </c>
      <c r="I142" s="151"/>
      <c r="J142" s="373">
        <f>ROUND(I142*H142,2)</f>
        <v>0</v>
      </c>
      <c r="K142" s="370" t="s">
        <v>1</v>
      </c>
      <c r="L142" s="252"/>
      <c r="M142" s="374" t="s">
        <v>1</v>
      </c>
      <c r="N142" s="375" t="s">
        <v>44</v>
      </c>
      <c r="O142" s="376">
        <v>2.1999999999999999E-2</v>
      </c>
      <c r="P142" s="376">
        <f>O142*H142</f>
        <v>0.308</v>
      </c>
      <c r="Q142" s="376">
        <v>2.9999999999999997E-4</v>
      </c>
      <c r="R142" s="376">
        <f>Q142*H142</f>
        <v>4.1999999999999997E-3</v>
      </c>
      <c r="S142" s="376">
        <v>0.38400000000000001</v>
      </c>
      <c r="T142" s="377">
        <f>S142*H142</f>
        <v>5.3760000000000003</v>
      </c>
      <c r="U142" s="251"/>
      <c r="V142" s="251"/>
      <c r="W142" s="251"/>
      <c r="X142" s="251"/>
      <c r="Y142" s="251"/>
      <c r="Z142" s="251"/>
      <c r="AA142" s="251"/>
      <c r="AB142" s="251"/>
      <c r="AC142" s="251"/>
      <c r="AD142" s="251"/>
      <c r="AE142" s="251"/>
      <c r="AR142" s="379" t="s">
        <v>149</v>
      </c>
      <c r="AT142" s="379" t="s">
        <v>144</v>
      </c>
      <c r="AU142" s="379" t="s">
        <v>88</v>
      </c>
      <c r="AY142" s="240" t="s">
        <v>141</v>
      </c>
      <c r="BE142" s="339">
        <f>IF(N142="základní",J142,0)</f>
        <v>0</v>
      </c>
      <c r="BF142" s="339">
        <f>IF(N142="snížená",J142,0)</f>
        <v>0</v>
      </c>
      <c r="BG142" s="339">
        <f>IF(N142="zákl. přenesená",J142,0)</f>
        <v>0</v>
      </c>
      <c r="BH142" s="339">
        <f>IF(N142="sníž. přenesená",J142,0)</f>
        <v>0</v>
      </c>
      <c r="BI142" s="339">
        <f>IF(N142="nulová",J142,0)</f>
        <v>0</v>
      </c>
      <c r="BJ142" s="240" t="s">
        <v>86</v>
      </c>
      <c r="BK142" s="339">
        <f>ROUND(I142*H142,2)</f>
        <v>0</v>
      </c>
      <c r="BL142" s="240" t="s">
        <v>149</v>
      </c>
      <c r="BM142" s="379" t="s">
        <v>1269</v>
      </c>
    </row>
    <row r="143" spans="1:65" s="380" customFormat="1" ht="11.25">
      <c r="B143" s="381"/>
      <c r="D143" s="382" t="s">
        <v>156</v>
      </c>
      <c r="E143" s="383" t="s">
        <v>1</v>
      </c>
      <c r="F143" s="384" t="s">
        <v>1270</v>
      </c>
      <c r="H143" s="385">
        <v>14</v>
      </c>
      <c r="I143" s="386"/>
      <c r="L143" s="381"/>
      <c r="M143" s="387"/>
      <c r="N143" s="388"/>
      <c r="O143" s="388"/>
      <c r="P143" s="388"/>
      <c r="Q143" s="388"/>
      <c r="R143" s="388"/>
      <c r="S143" s="388"/>
      <c r="T143" s="389"/>
      <c r="AT143" s="383" t="s">
        <v>156</v>
      </c>
      <c r="AU143" s="383" t="s">
        <v>88</v>
      </c>
      <c r="AV143" s="380" t="s">
        <v>88</v>
      </c>
      <c r="AW143" s="380" t="s">
        <v>34</v>
      </c>
      <c r="AX143" s="380" t="s">
        <v>86</v>
      </c>
      <c r="AY143" s="383" t="s">
        <v>141</v>
      </c>
    </row>
    <row r="144" spans="1:65" s="378" customFormat="1" ht="49.15" customHeight="1">
      <c r="A144" s="251"/>
      <c r="B144" s="252"/>
      <c r="C144" s="368" t="s">
        <v>142</v>
      </c>
      <c r="D144" s="368" t="s">
        <v>144</v>
      </c>
      <c r="E144" s="369" t="s">
        <v>807</v>
      </c>
      <c r="F144" s="370" t="s">
        <v>808</v>
      </c>
      <c r="G144" s="371" t="s">
        <v>147</v>
      </c>
      <c r="H144" s="372">
        <v>14.5</v>
      </c>
      <c r="I144" s="151"/>
      <c r="J144" s="373">
        <f>ROUND(I144*H144,2)</f>
        <v>0</v>
      </c>
      <c r="K144" s="370" t="s">
        <v>148</v>
      </c>
      <c r="L144" s="252"/>
      <c r="M144" s="374" t="s">
        <v>1</v>
      </c>
      <c r="N144" s="375" t="s">
        <v>44</v>
      </c>
      <c r="O144" s="376">
        <v>0.13300000000000001</v>
      </c>
      <c r="P144" s="376">
        <f>O144*H144</f>
        <v>1.9285000000000001</v>
      </c>
      <c r="Q144" s="376">
        <v>0</v>
      </c>
      <c r="R144" s="376">
        <f>Q144*H144</f>
        <v>0</v>
      </c>
      <c r="S144" s="376">
        <v>0.20499999999999999</v>
      </c>
      <c r="T144" s="377">
        <f>S144*H144</f>
        <v>2.9724999999999997</v>
      </c>
      <c r="U144" s="251"/>
      <c r="V144" s="251"/>
      <c r="W144" s="251"/>
      <c r="X144" s="251"/>
      <c r="Y144" s="251"/>
      <c r="Z144" s="251"/>
      <c r="AA144" s="251"/>
      <c r="AB144" s="251"/>
      <c r="AC144" s="251"/>
      <c r="AD144" s="251"/>
      <c r="AE144" s="251"/>
      <c r="AR144" s="379" t="s">
        <v>149</v>
      </c>
      <c r="AT144" s="379" t="s">
        <v>144</v>
      </c>
      <c r="AU144" s="379" t="s">
        <v>88</v>
      </c>
      <c r="AY144" s="240" t="s">
        <v>141</v>
      </c>
      <c r="BE144" s="339">
        <f>IF(N144="základní",J144,0)</f>
        <v>0</v>
      </c>
      <c r="BF144" s="339">
        <f>IF(N144="snížená",J144,0)</f>
        <v>0</v>
      </c>
      <c r="BG144" s="339">
        <f>IF(N144="zákl. přenesená",J144,0)</f>
        <v>0</v>
      </c>
      <c r="BH144" s="339">
        <f>IF(N144="sníž. přenesená",J144,0)</f>
        <v>0</v>
      </c>
      <c r="BI144" s="339">
        <f>IF(N144="nulová",J144,0)</f>
        <v>0</v>
      </c>
      <c r="BJ144" s="240" t="s">
        <v>86</v>
      </c>
      <c r="BK144" s="339">
        <f>ROUND(I144*H144,2)</f>
        <v>0</v>
      </c>
      <c r="BL144" s="240" t="s">
        <v>149</v>
      </c>
      <c r="BM144" s="379" t="s">
        <v>809</v>
      </c>
    </row>
    <row r="145" spans="1:65" s="378" customFormat="1" ht="24.2" customHeight="1">
      <c r="A145" s="251"/>
      <c r="B145" s="252"/>
      <c r="C145" s="368" t="s">
        <v>149</v>
      </c>
      <c r="D145" s="368" t="s">
        <v>144</v>
      </c>
      <c r="E145" s="369" t="s">
        <v>332</v>
      </c>
      <c r="F145" s="370" t="s">
        <v>333</v>
      </c>
      <c r="G145" s="371" t="s">
        <v>334</v>
      </c>
      <c r="H145" s="372">
        <v>50</v>
      </c>
      <c r="I145" s="151"/>
      <c r="J145" s="373">
        <f>ROUND(I145*H145,2)</f>
        <v>0</v>
      </c>
      <c r="K145" s="370" t="s">
        <v>148</v>
      </c>
      <c r="L145" s="252"/>
      <c r="M145" s="374" t="s">
        <v>1</v>
      </c>
      <c r="N145" s="375" t="s">
        <v>44</v>
      </c>
      <c r="O145" s="376">
        <v>0.2</v>
      </c>
      <c r="P145" s="376">
        <f>O145*H145</f>
        <v>10</v>
      </c>
      <c r="Q145" s="376">
        <v>0</v>
      </c>
      <c r="R145" s="376">
        <f>Q145*H145</f>
        <v>0</v>
      </c>
      <c r="S145" s="376">
        <v>0</v>
      </c>
      <c r="T145" s="377">
        <f>S145*H145</f>
        <v>0</v>
      </c>
      <c r="U145" s="251"/>
      <c r="V145" s="251"/>
      <c r="W145" s="251"/>
      <c r="X145" s="251"/>
      <c r="Y145" s="251"/>
      <c r="Z145" s="251"/>
      <c r="AA145" s="251"/>
      <c r="AB145" s="251"/>
      <c r="AC145" s="251"/>
      <c r="AD145" s="251"/>
      <c r="AE145" s="251"/>
      <c r="AR145" s="379" t="s">
        <v>149</v>
      </c>
      <c r="AT145" s="379" t="s">
        <v>144</v>
      </c>
      <c r="AU145" s="379" t="s">
        <v>88</v>
      </c>
      <c r="AY145" s="240" t="s">
        <v>141</v>
      </c>
      <c r="BE145" s="339">
        <f>IF(N145="základní",J145,0)</f>
        <v>0</v>
      </c>
      <c r="BF145" s="339">
        <f>IF(N145="snížená",J145,0)</f>
        <v>0</v>
      </c>
      <c r="BG145" s="339">
        <f>IF(N145="zákl. přenesená",J145,0)</f>
        <v>0</v>
      </c>
      <c r="BH145" s="339">
        <f>IF(N145="sníž. přenesená",J145,0)</f>
        <v>0</v>
      </c>
      <c r="BI145" s="339">
        <f>IF(N145="nulová",J145,0)</f>
        <v>0</v>
      </c>
      <c r="BJ145" s="240" t="s">
        <v>86</v>
      </c>
      <c r="BK145" s="339">
        <f>ROUND(I145*H145,2)</f>
        <v>0</v>
      </c>
      <c r="BL145" s="240" t="s">
        <v>149</v>
      </c>
      <c r="BM145" s="379" t="s">
        <v>810</v>
      </c>
    </row>
    <row r="146" spans="1:65" s="378" customFormat="1" ht="19.5">
      <c r="A146" s="251"/>
      <c r="B146" s="252"/>
      <c r="C146" s="251"/>
      <c r="D146" s="382" t="s">
        <v>322</v>
      </c>
      <c r="E146" s="251"/>
      <c r="F146" s="462" t="s">
        <v>627</v>
      </c>
      <c r="G146" s="251"/>
      <c r="H146" s="251"/>
      <c r="I146" s="495"/>
      <c r="J146" s="251"/>
      <c r="K146" s="251"/>
      <c r="L146" s="252"/>
      <c r="M146" s="463"/>
      <c r="N146" s="464"/>
      <c r="O146" s="253"/>
      <c r="P146" s="253"/>
      <c r="Q146" s="253"/>
      <c r="R146" s="253"/>
      <c r="S146" s="253"/>
      <c r="T146" s="465"/>
      <c r="U146" s="251"/>
      <c r="V146" s="251"/>
      <c r="W146" s="251"/>
      <c r="X146" s="251"/>
      <c r="Y146" s="251"/>
      <c r="Z146" s="251"/>
      <c r="AA146" s="251"/>
      <c r="AB146" s="251"/>
      <c r="AC146" s="251"/>
      <c r="AD146" s="251"/>
      <c r="AE146" s="251"/>
      <c r="AT146" s="240" t="s">
        <v>322</v>
      </c>
      <c r="AU146" s="240" t="s">
        <v>88</v>
      </c>
    </row>
    <row r="147" spans="1:65" s="380" customFormat="1" ht="11.25">
      <c r="B147" s="381"/>
      <c r="D147" s="382" t="s">
        <v>156</v>
      </c>
      <c r="E147" s="383" t="s">
        <v>1</v>
      </c>
      <c r="F147" s="384" t="s">
        <v>811</v>
      </c>
      <c r="H147" s="385">
        <v>50</v>
      </c>
      <c r="I147" s="386"/>
      <c r="L147" s="381"/>
      <c r="M147" s="387"/>
      <c r="N147" s="388"/>
      <c r="O147" s="388"/>
      <c r="P147" s="388"/>
      <c r="Q147" s="388"/>
      <c r="R147" s="388"/>
      <c r="S147" s="388"/>
      <c r="T147" s="389"/>
      <c r="AT147" s="383" t="s">
        <v>156</v>
      </c>
      <c r="AU147" s="383" t="s">
        <v>88</v>
      </c>
      <c r="AV147" s="380" t="s">
        <v>88</v>
      </c>
      <c r="AW147" s="380" t="s">
        <v>34</v>
      </c>
      <c r="AX147" s="380" t="s">
        <v>86</v>
      </c>
      <c r="AY147" s="383" t="s">
        <v>141</v>
      </c>
    </row>
    <row r="148" spans="1:65" s="378" customFormat="1" ht="62.65" customHeight="1">
      <c r="A148" s="251"/>
      <c r="B148" s="252"/>
      <c r="C148" s="368" t="s">
        <v>157</v>
      </c>
      <c r="D148" s="368" t="s">
        <v>144</v>
      </c>
      <c r="E148" s="369" t="s">
        <v>629</v>
      </c>
      <c r="F148" s="370" t="s">
        <v>630</v>
      </c>
      <c r="G148" s="371" t="s">
        <v>147</v>
      </c>
      <c r="H148" s="372">
        <v>2.2000000000000002</v>
      </c>
      <c r="I148" s="151"/>
      <c r="J148" s="373">
        <f>ROUND(I148*H148,2)</f>
        <v>0</v>
      </c>
      <c r="K148" s="370" t="s">
        <v>148</v>
      </c>
      <c r="L148" s="252"/>
      <c r="M148" s="374" t="s">
        <v>1</v>
      </c>
      <c r="N148" s="375" t="s">
        <v>44</v>
      </c>
      <c r="O148" s="376">
        <v>0.70299999999999996</v>
      </c>
      <c r="P148" s="376">
        <f>O148*H148</f>
        <v>1.5466</v>
      </c>
      <c r="Q148" s="376">
        <v>8.6800000000000002E-3</v>
      </c>
      <c r="R148" s="376">
        <f>Q148*H148</f>
        <v>1.9096000000000002E-2</v>
      </c>
      <c r="S148" s="376">
        <v>0</v>
      </c>
      <c r="T148" s="377">
        <f>S148*H148</f>
        <v>0</v>
      </c>
      <c r="U148" s="251"/>
      <c r="V148" s="251"/>
      <c r="W148" s="251"/>
      <c r="X148" s="251"/>
      <c r="Y148" s="251"/>
      <c r="Z148" s="251"/>
      <c r="AA148" s="251"/>
      <c r="AB148" s="251"/>
      <c r="AC148" s="251"/>
      <c r="AD148" s="251"/>
      <c r="AE148" s="251"/>
      <c r="AR148" s="379" t="s">
        <v>149</v>
      </c>
      <c r="AT148" s="379" t="s">
        <v>144</v>
      </c>
      <c r="AU148" s="379" t="s">
        <v>88</v>
      </c>
      <c r="AY148" s="240" t="s">
        <v>141</v>
      </c>
      <c r="BE148" s="339">
        <f>IF(N148="základní",J148,0)</f>
        <v>0</v>
      </c>
      <c r="BF148" s="339">
        <f>IF(N148="snížená",J148,0)</f>
        <v>0</v>
      </c>
      <c r="BG148" s="339">
        <f>IF(N148="zákl. přenesená",J148,0)</f>
        <v>0</v>
      </c>
      <c r="BH148" s="339">
        <f>IF(N148="sníž. přenesená",J148,0)</f>
        <v>0</v>
      </c>
      <c r="BI148" s="339">
        <f>IF(N148="nulová",J148,0)</f>
        <v>0</v>
      </c>
      <c r="BJ148" s="240" t="s">
        <v>86</v>
      </c>
      <c r="BK148" s="339">
        <f>ROUND(I148*H148,2)</f>
        <v>0</v>
      </c>
      <c r="BL148" s="240" t="s">
        <v>149</v>
      </c>
      <c r="BM148" s="379" t="s">
        <v>812</v>
      </c>
    </row>
    <row r="149" spans="1:65" s="466" customFormat="1" ht="11.25">
      <c r="B149" s="467"/>
      <c r="D149" s="382" t="s">
        <v>156</v>
      </c>
      <c r="E149" s="468" t="s">
        <v>1</v>
      </c>
      <c r="F149" s="469" t="s">
        <v>813</v>
      </c>
      <c r="H149" s="468" t="s">
        <v>1</v>
      </c>
      <c r="I149" s="496"/>
      <c r="L149" s="467"/>
      <c r="M149" s="470"/>
      <c r="N149" s="471"/>
      <c r="O149" s="471"/>
      <c r="P149" s="471"/>
      <c r="Q149" s="471"/>
      <c r="R149" s="471"/>
      <c r="S149" s="471"/>
      <c r="T149" s="472"/>
      <c r="AT149" s="468" t="s">
        <v>156</v>
      </c>
      <c r="AU149" s="468" t="s">
        <v>88</v>
      </c>
      <c r="AV149" s="466" t="s">
        <v>86</v>
      </c>
      <c r="AW149" s="466" t="s">
        <v>34</v>
      </c>
      <c r="AX149" s="466" t="s">
        <v>79</v>
      </c>
      <c r="AY149" s="468" t="s">
        <v>141</v>
      </c>
    </row>
    <row r="150" spans="1:65" s="380" customFormat="1" ht="11.25">
      <c r="B150" s="381"/>
      <c r="D150" s="382" t="s">
        <v>156</v>
      </c>
      <c r="E150" s="383" t="s">
        <v>1</v>
      </c>
      <c r="F150" s="384" t="s">
        <v>814</v>
      </c>
      <c r="H150" s="385">
        <v>2.2000000000000002</v>
      </c>
      <c r="I150" s="386"/>
      <c r="L150" s="381"/>
      <c r="M150" s="387"/>
      <c r="N150" s="388"/>
      <c r="O150" s="388"/>
      <c r="P150" s="388"/>
      <c r="Q150" s="388"/>
      <c r="R150" s="388"/>
      <c r="S150" s="388"/>
      <c r="T150" s="389"/>
      <c r="AT150" s="383" t="s">
        <v>156</v>
      </c>
      <c r="AU150" s="383" t="s">
        <v>88</v>
      </c>
      <c r="AV150" s="380" t="s">
        <v>88</v>
      </c>
      <c r="AW150" s="380" t="s">
        <v>34</v>
      </c>
      <c r="AX150" s="380" t="s">
        <v>86</v>
      </c>
      <c r="AY150" s="383" t="s">
        <v>141</v>
      </c>
    </row>
    <row r="151" spans="1:65" s="378" customFormat="1" ht="62.65" customHeight="1">
      <c r="A151" s="251"/>
      <c r="B151" s="252"/>
      <c r="C151" s="368" t="s">
        <v>177</v>
      </c>
      <c r="D151" s="368" t="s">
        <v>144</v>
      </c>
      <c r="E151" s="369" t="s">
        <v>341</v>
      </c>
      <c r="F151" s="370" t="s">
        <v>630</v>
      </c>
      <c r="G151" s="371" t="s">
        <v>147</v>
      </c>
      <c r="H151" s="372">
        <v>12.1</v>
      </c>
      <c r="I151" s="151"/>
      <c r="J151" s="373">
        <f>ROUND(I151*H151,2)</f>
        <v>0</v>
      </c>
      <c r="K151" s="370" t="s">
        <v>148</v>
      </c>
      <c r="L151" s="252"/>
      <c r="M151" s="374" t="s">
        <v>1</v>
      </c>
      <c r="N151" s="375" t="s">
        <v>44</v>
      </c>
      <c r="O151" s="376">
        <v>0.54700000000000004</v>
      </c>
      <c r="P151" s="376">
        <f>O151*H151</f>
        <v>6.6187000000000005</v>
      </c>
      <c r="Q151" s="376">
        <v>3.6900000000000002E-2</v>
      </c>
      <c r="R151" s="376">
        <f>Q151*H151</f>
        <v>0.44649</v>
      </c>
      <c r="S151" s="376">
        <v>0</v>
      </c>
      <c r="T151" s="377">
        <f>S151*H151</f>
        <v>0</v>
      </c>
      <c r="U151" s="251"/>
      <c r="V151" s="251"/>
      <c r="W151" s="251"/>
      <c r="X151" s="251"/>
      <c r="Y151" s="251"/>
      <c r="Z151" s="251"/>
      <c r="AA151" s="251"/>
      <c r="AB151" s="251"/>
      <c r="AC151" s="251"/>
      <c r="AD151" s="251"/>
      <c r="AE151" s="251"/>
      <c r="AR151" s="379" t="s">
        <v>149</v>
      </c>
      <c r="AT151" s="379" t="s">
        <v>144</v>
      </c>
      <c r="AU151" s="379" t="s">
        <v>88</v>
      </c>
      <c r="AY151" s="240" t="s">
        <v>141</v>
      </c>
      <c r="BE151" s="339">
        <f>IF(N151="základní",J151,0)</f>
        <v>0</v>
      </c>
      <c r="BF151" s="339">
        <f>IF(N151="snížená",J151,0)</f>
        <v>0</v>
      </c>
      <c r="BG151" s="339">
        <f>IF(N151="zákl. přenesená",J151,0)</f>
        <v>0</v>
      </c>
      <c r="BH151" s="339">
        <f>IF(N151="sníž. přenesená",J151,0)</f>
        <v>0</v>
      </c>
      <c r="BI151" s="339">
        <f>IF(N151="nulová",J151,0)</f>
        <v>0</v>
      </c>
      <c r="BJ151" s="240" t="s">
        <v>86</v>
      </c>
      <c r="BK151" s="339">
        <f>ROUND(I151*H151,2)</f>
        <v>0</v>
      </c>
      <c r="BL151" s="240" t="s">
        <v>149</v>
      </c>
      <c r="BM151" s="379" t="s">
        <v>815</v>
      </c>
    </row>
    <row r="152" spans="1:65" s="466" customFormat="1" ht="11.25">
      <c r="B152" s="467"/>
      <c r="D152" s="382" t="s">
        <v>156</v>
      </c>
      <c r="E152" s="468" t="s">
        <v>1</v>
      </c>
      <c r="F152" s="469" t="s">
        <v>813</v>
      </c>
      <c r="H152" s="468" t="s">
        <v>1</v>
      </c>
      <c r="I152" s="496"/>
      <c r="L152" s="467"/>
      <c r="M152" s="470"/>
      <c r="N152" s="471"/>
      <c r="O152" s="471"/>
      <c r="P152" s="471"/>
      <c r="Q152" s="471"/>
      <c r="R152" s="471"/>
      <c r="S152" s="471"/>
      <c r="T152" s="472"/>
      <c r="AT152" s="468" t="s">
        <v>156</v>
      </c>
      <c r="AU152" s="468" t="s">
        <v>88</v>
      </c>
      <c r="AV152" s="466" t="s">
        <v>86</v>
      </c>
      <c r="AW152" s="466" t="s">
        <v>34</v>
      </c>
      <c r="AX152" s="466" t="s">
        <v>79</v>
      </c>
      <c r="AY152" s="468" t="s">
        <v>141</v>
      </c>
    </row>
    <row r="153" spans="1:65" s="380" customFormat="1" ht="11.25">
      <c r="B153" s="381"/>
      <c r="D153" s="382" t="s">
        <v>156</v>
      </c>
      <c r="E153" s="383" t="s">
        <v>1</v>
      </c>
      <c r="F153" s="384" t="s">
        <v>816</v>
      </c>
      <c r="H153" s="385">
        <v>12.1</v>
      </c>
      <c r="I153" s="386"/>
      <c r="L153" s="381"/>
      <c r="M153" s="387"/>
      <c r="N153" s="388"/>
      <c r="O153" s="388"/>
      <c r="P153" s="388"/>
      <c r="Q153" s="388"/>
      <c r="R153" s="388"/>
      <c r="S153" s="388"/>
      <c r="T153" s="389"/>
      <c r="AT153" s="383" t="s">
        <v>156</v>
      </c>
      <c r="AU153" s="383" t="s">
        <v>88</v>
      </c>
      <c r="AV153" s="380" t="s">
        <v>88</v>
      </c>
      <c r="AW153" s="380" t="s">
        <v>34</v>
      </c>
      <c r="AX153" s="380" t="s">
        <v>86</v>
      </c>
      <c r="AY153" s="383" t="s">
        <v>141</v>
      </c>
    </row>
    <row r="154" spans="1:65" s="378" customFormat="1" ht="49.15" customHeight="1">
      <c r="A154" s="251"/>
      <c r="B154" s="252"/>
      <c r="C154" s="368" t="s">
        <v>181</v>
      </c>
      <c r="D154" s="368" t="s">
        <v>144</v>
      </c>
      <c r="E154" s="369" t="s">
        <v>817</v>
      </c>
      <c r="F154" s="370" t="s">
        <v>818</v>
      </c>
      <c r="G154" s="371" t="s">
        <v>166</v>
      </c>
      <c r="H154" s="372">
        <v>4.4000000000000004</v>
      </c>
      <c r="I154" s="151"/>
      <c r="J154" s="373">
        <f>ROUND(I154*H154,2)</f>
        <v>0</v>
      </c>
      <c r="K154" s="370" t="s">
        <v>148</v>
      </c>
      <c r="L154" s="252"/>
      <c r="M154" s="374" t="s">
        <v>1</v>
      </c>
      <c r="N154" s="375" t="s">
        <v>44</v>
      </c>
      <c r="O154" s="376">
        <v>9.7000000000000003E-2</v>
      </c>
      <c r="P154" s="376">
        <f>O154*H154</f>
        <v>0.42680000000000007</v>
      </c>
      <c r="Q154" s="376">
        <v>0</v>
      </c>
      <c r="R154" s="376">
        <f>Q154*H154</f>
        <v>0</v>
      </c>
      <c r="S154" s="376">
        <v>0</v>
      </c>
      <c r="T154" s="377">
        <f>S154*H154</f>
        <v>0</v>
      </c>
      <c r="U154" s="251"/>
      <c r="V154" s="251"/>
      <c r="W154" s="251"/>
      <c r="X154" s="251"/>
      <c r="Y154" s="251"/>
      <c r="Z154" s="251"/>
      <c r="AA154" s="251"/>
      <c r="AB154" s="251"/>
      <c r="AC154" s="251"/>
      <c r="AD154" s="251"/>
      <c r="AE154" s="251"/>
      <c r="AR154" s="379" t="s">
        <v>149</v>
      </c>
      <c r="AT154" s="379" t="s">
        <v>144</v>
      </c>
      <c r="AU154" s="379" t="s">
        <v>88</v>
      </c>
      <c r="AY154" s="240" t="s">
        <v>141</v>
      </c>
      <c r="BE154" s="339">
        <f>IF(N154="základní",J154,0)</f>
        <v>0</v>
      </c>
      <c r="BF154" s="339">
        <f>IF(N154="snížená",J154,0)</f>
        <v>0</v>
      </c>
      <c r="BG154" s="339">
        <f>IF(N154="zákl. přenesená",J154,0)</f>
        <v>0</v>
      </c>
      <c r="BH154" s="339">
        <f>IF(N154="sníž. přenesená",J154,0)</f>
        <v>0</v>
      </c>
      <c r="BI154" s="339">
        <f>IF(N154="nulová",J154,0)</f>
        <v>0</v>
      </c>
      <c r="BJ154" s="240" t="s">
        <v>86</v>
      </c>
      <c r="BK154" s="339">
        <f>ROUND(I154*H154,2)</f>
        <v>0</v>
      </c>
      <c r="BL154" s="240" t="s">
        <v>149</v>
      </c>
      <c r="BM154" s="379" t="s">
        <v>819</v>
      </c>
    </row>
    <row r="155" spans="1:65" s="466" customFormat="1" ht="11.25">
      <c r="B155" s="467"/>
      <c r="D155" s="382" t="s">
        <v>156</v>
      </c>
      <c r="E155" s="468" t="s">
        <v>1</v>
      </c>
      <c r="F155" s="469" t="s">
        <v>324</v>
      </c>
      <c r="H155" s="468" t="s">
        <v>1</v>
      </c>
      <c r="I155" s="496"/>
      <c r="L155" s="467"/>
      <c r="M155" s="470"/>
      <c r="N155" s="471"/>
      <c r="O155" s="471"/>
      <c r="P155" s="471"/>
      <c r="Q155" s="471"/>
      <c r="R155" s="471"/>
      <c r="S155" s="471"/>
      <c r="T155" s="472"/>
      <c r="AT155" s="468" t="s">
        <v>156</v>
      </c>
      <c r="AU155" s="468" t="s">
        <v>88</v>
      </c>
      <c r="AV155" s="466" t="s">
        <v>86</v>
      </c>
      <c r="AW155" s="466" t="s">
        <v>34</v>
      </c>
      <c r="AX155" s="466" t="s">
        <v>79</v>
      </c>
      <c r="AY155" s="468" t="s">
        <v>141</v>
      </c>
    </row>
    <row r="156" spans="1:65" s="466" customFormat="1" ht="11.25">
      <c r="B156" s="467"/>
      <c r="D156" s="382" t="s">
        <v>156</v>
      </c>
      <c r="E156" s="468" t="s">
        <v>1</v>
      </c>
      <c r="F156" s="469" t="s">
        <v>325</v>
      </c>
      <c r="H156" s="468" t="s">
        <v>1</v>
      </c>
      <c r="I156" s="496"/>
      <c r="L156" s="467"/>
      <c r="M156" s="470"/>
      <c r="N156" s="471"/>
      <c r="O156" s="471"/>
      <c r="P156" s="471"/>
      <c r="Q156" s="471"/>
      <c r="R156" s="471"/>
      <c r="S156" s="471"/>
      <c r="T156" s="472"/>
      <c r="AT156" s="468" t="s">
        <v>156</v>
      </c>
      <c r="AU156" s="468" t="s">
        <v>88</v>
      </c>
      <c r="AV156" s="466" t="s">
        <v>86</v>
      </c>
      <c r="AW156" s="466" t="s">
        <v>34</v>
      </c>
      <c r="AX156" s="466" t="s">
        <v>79</v>
      </c>
      <c r="AY156" s="468" t="s">
        <v>141</v>
      </c>
    </row>
    <row r="157" spans="1:65" s="380" customFormat="1" ht="11.25">
      <c r="B157" s="381"/>
      <c r="D157" s="382" t="s">
        <v>156</v>
      </c>
      <c r="E157" s="383" t="s">
        <v>1</v>
      </c>
      <c r="F157" s="384" t="s">
        <v>820</v>
      </c>
      <c r="H157" s="385">
        <v>4.4000000000000004</v>
      </c>
      <c r="I157" s="386"/>
      <c r="L157" s="381"/>
      <c r="M157" s="387"/>
      <c r="N157" s="388"/>
      <c r="O157" s="388"/>
      <c r="P157" s="388"/>
      <c r="Q157" s="388"/>
      <c r="R157" s="388"/>
      <c r="S157" s="388"/>
      <c r="T157" s="389"/>
      <c r="AT157" s="383" t="s">
        <v>156</v>
      </c>
      <c r="AU157" s="383" t="s">
        <v>88</v>
      </c>
      <c r="AV157" s="380" t="s">
        <v>88</v>
      </c>
      <c r="AW157" s="380" t="s">
        <v>34</v>
      </c>
      <c r="AX157" s="380" t="s">
        <v>86</v>
      </c>
      <c r="AY157" s="383" t="s">
        <v>141</v>
      </c>
    </row>
    <row r="158" spans="1:65" s="378" customFormat="1" ht="37.9" customHeight="1">
      <c r="A158" s="251"/>
      <c r="B158" s="252"/>
      <c r="C158" s="368" t="s">
        <v>161</v>
      </c>
      <c r="D158" s="368" t="s">
        <v>144</v>
      </c>
      <c r="E158" s="369" t="s">
        <v>346</v>
      </c>
      <c r="F158" s="370" t="s">
        <v>347</v>
      </c>
      <c r="G158" s="371" t="s">
        <v>166</v>
      </c>
      <c r="H158" s="372">
        <v>26.169</v>
      </c>
      <c r="I158" s="151"/>
      <c r="J158" s="373">
        <f>ROUND(I158*H158,2)</f>
        <v>0</v>
      </c>
      <c r="K158" s="370" t="s">
        <v>148</v>
      </c>
      <c r="L158" s="252"/>
      <c r="M158" s="374" t="s">
        <v>1</v>
      </c>
      <c r="N158" s="375" t="s">
        <v>44</v>
      </c>
      <c r="O158" s="376">
        <v>1.7629999999999999</v>
      </c>
      <c r="P158" s="376">
        <f>O158*H158</f>
        <v>46.135947000000002</v>
      </c>
      <c r="Q158" s="376">
        <v>0</v>
      </c>
      <c r="R158" s="376">
        <f>Q158*H158</f>
        <v>0</v>
      </c>
      <c r="S158" s="376">
        <v>0</v>
      </c>
      <c r="T158" s="377">
        <f>S158*H158</f>
        <v>0</v>
      </c>
      <c r="U158" s="251"/>
      <c r="V158" s="251"/>
      <c r="W158" s="251"/>
      <c r="X158" s="251"/>
      <c r="Y158" s="251"/>
      <c r="Z158" s="251"/>
      <c r="AA158" s="251"/>
      <c r="AB158" s="251"/>
      <c r="AC158" s="251"/>
      <c r="AD158" s="251"/>
      <c r="AE158" s="251"/>
      <c r="AR158" s="379" t="s">
        <v>149</v>
      </c>
      <c r="AT158" s="379" t="s">
        <v>144</v>
      </c>
      <c r="AU158" s="379" t="s">
        <v>88</v>
      </c>
      <c r="AY158" s="240" t="s">
        <v>141</v>
      </c>
      <c r="BE158" s="339">
        <f>IF(N158="základní",J158,0)</f>
        <v>0</v>
      </c>
      <c r="BF158" s="339">
        <f>IF(N158="snížená",J158,0)</f>
        <v>0</v>
      </c>
      <c r="BG158" s="339">
        <f>IF(N158="zákl. přenesená",J158,0)</f>
        <v>0</v>
      </c>
      <c r="BH158" s="339">
        <f>IF(N158="sníž. přenesená",J158,0)</f>
        <v>0</v>
      </c>
      <c r="BI158" s="339">
        <f>IF(N158="nulová",J158,0)</f>
        <v>0</v>
      </c>
      <c r="BJ158" s="240" t="s">
        <v>86</v>
      </c>
      <c r="BK158" s="339">
        <f>ROUND(I158*H158,2)</f>
        <v>0</v>
      </c>
      <c r="BL158" s="240" t="s">
        <v>149</v>
      </c>
      <c r="BM158" s="379" t="s">
        <v>821</v>
      </c>
    </row>
    <row r="159" spans="1:65" s="380" customFormat="1" ht="11.25">
      <c r="B159" s="381"/>
      <c r="D159" s="382" t="s">
        <v>156</v>
      </c>
      <c r="E159" s="383" t="s">
        <v>1</v>
      </c>
      <c r="F159" s="384" t="s">
        <v>822</v>
      </c>
      <c r="H159" s="385">
        <v>26.169</v>
      </c>
      <c r="I159" s="386"/>
      <c r="L159" s="381"/>
      <c r="M159" s="387"/>
      <c r="N159" s="388"/>
      <c r="O159" s="388"/>
      <c r="P159" s="388"/>
      <c r="Q159" s="388"/>
      <c r="R159" s="388"/>
      <c r="S159" s="388"/>
      <c r="T159" s="389"/>
      <c r="AT159" s="383" t="s">
        <v>156</v>
      </c>
      <c r="AU159" s="383" t="s">
        <v>88</v>
      </c>
      <c r="AV159" s="380" t="s">
        <v>88</v>
      </c>
      <c r="AW159" s="380" t="s">
        <v>34</v>
      </c>
      <c r="AX159" s="380" t="s">
        <v>86</v>
      </c>
      <c r="AY159" s="383" t="s">
        <v>141</v>
      </c>
    </row>
    <row r="160" spans="1:65" s="378" customFormat="1" ht="37.9" customHeight="1">
      <c r="A160" s="251"/>
      <c r="B160" s="252"/>
      <c r="C160" s="368" t="s">
        <v>189</v>
      </c>
      <c r="D160" s="368" t="s">
        <v>144</v>
      </c>
      <c r="E160" s="369" t="s">
        <v>350</v>
      </c>
      <c r="F160" s="370" t="s">
        <v>351</v>
      </c>
      <c r="G160" s="371" t="s">
        <v>166</v>
      </c>
      <c r="H160" s="372">
        <v>178.654</v>
      </c>
      <c r="I160" s="151"/>
      <c r="J160" s="373">
        <f>ROUND(I160*H160,2)</f>
        <v>0</v>
      </c>
      <c r="K160" s="370" t="s">
        <v>148</v>
      </c>
      <c r="L160" s="252"/>
      <c r="M160" s="374" t="s">
        <v>1</v>
      </c>
      <c r="N160" s="375" t="s">
        <v>44</v>
      </c>
      <c r="O160" s="376">
        <v>0.189</v>
      </c>
      <c r="P160" s="376">
        <f>O160*H160</f>
        <v>33.765605999999998</v>
      </c>
      <c r="Q160" s="376">
        <v>0</v>
      </c>
      <c r="R160" s="376">
        <f>Q160*H160</f>
        <v>0</v>
      </c>
      <c r="S160" s="376">
        <v>0</v>
      </c>
      <c r="T160" s="377">
        <f>S160*H160</f>
        <v>0</v>
      </c>
      <c r="U160" s="251"/>
      <c r="V160" s="251"/>
      <c r="W160" s="251"/>
      <c r="X160" s="251"/>
      <c r="Y160" s="251"/>
      <c r="Z160" s="251"/>
      <c r="AA160" s="251"/>
      <c r="AB160" s="251"/>
      <c r="AC160" s="251"/>
      <c r="AD160" s="251"/>
      <c r="AE160" s="251"/>
      <c r="AR160" s="379" t="s">
        <v>149</v>
      </c>
      <c r="AT160" s="379" t="s">
        <v>144</v>
      </c>
      <c r="AU160" s="379" t="s">
        <v>88</v>
      </c>
      <c r="AY160" s="240" t="s">
        <v>141</v>
      </c>
      <c r="BE160" s="339">
        <f>IF(N160="základní",J160,0)</f>
        <v>0</v>
      </c>
      <c r="BF160" s="339">
        <f>IF(N160="snížená",J160,0)</f>
        <v>0</v>
      </c>
      <c r="BG160" s="339">
        <f>IF(N160="zákl. přenesená",J160,0)</f>
        <v>0</v>
      </c>
      <c r="BH160" s="339">
        <f>IF(N160="sníž. přenesená",J160,0)</f>
        <v>0</v>
      </c>
      <c r="BI160" s="339">
        <f>IF(N160="nulová",J160,0)</f>
        <v>0</v>
      </c>
      <c r="BJ160" s="240" t="s">
        <v>86</v>
      </c>
      <c r="BK160" s="339">
        <f>ROUND(I160*H160,2)</f>
        <v>0</v>
      </c>
      <c r="BL160" s="240" t="s">
        <v>149</v>
      </c>
      <c r="BM160" s="379" t="s">
        <v>823</v>
      </c>
    </row>
    <row r="161" spans="1:65" s="466" customFormat="1" ht="11.25">
      <c r="B161" s="467"/>
      <c r="D161" s="382" t="s">
        <v>156</v>
      </c>
      <c r="E161" s="468" t="s">
        <v>1</v>
      </c>
      <c r="F161" s="469" t="s">
        <v>824</v>
      </c>
      <c r="H161" s="468" t="s">
        <v>1</v>
      </c>
      <c r="I161" s="496"/>
      <c r="L161" s="467"/>
      <c r="M161" s="470"/>
      <c r="N161" s="471"/>
      <c r="O161" s="471"/>
      <c r="P161" s="471"/>
      <c r="Q161" s="471"/>
      <c r="R161" s="471"/>
      <c r="S161" s="471"/>
      <c r="T161" s="472"/>
      <c r="AT161" s="468" t="s">
        <v>156</v>
      </c>
      <c r="AU161" s="468" t="s">
        <v>88</v>
      </c>
      <c r="AV161" s="466" t="s">
        <v>86</v>
      </c>
      <c r="AW161" s="466" t="s">
        <v>34</v>
      </c>
      <c r="AX161" s="466" t="s">
        <v>79</v>
      </c>
      <c r="AY161" s="468" t="s">
        <v>141</v>
      </c>
    </row>
    <row r="162" spans="1:65" s="466" customFormat="1" ht="11.25">
      <c r="B162" s="467"/>
      <c r="D162" s="382" t="s">
        <v>156</v>
      </c>
      <c r="E162" s="468" t="s">
        <v>1</v>
      </c>
      <c r="F162" s="469" t="s">
        <v>354</v>
      </c>
      <c r="H162" s="468" t="s">
        <v>1</v>
      </c>
      <c r="I162" s="496"/>
      <c r="L162" s="467"/>
      <c r="M162" s="470"/>
      <c r="N162" s="471"/>
      <c r="O162" s="471"/>
      <c r="P162" s="471"/>
      <c r="Q162" s="471"/>
      <c r="R162" s="471"/>
      <c r="S162" s="471"/>
      <c r="T162" s="472"/>
      <c r="AT162" s="468" t="s">
        <v>156</v>
      </c>
      <c r="AU162" s="468" t="s">
        <v>88</v>
      </c>
      <c r="AV162" s="466" t="s">
        <v>86</v>
      </c>
      <c r="AW162" s="466" t="s">
        <v>34</v>
      </c>
      <c r="AX162" s="466" t="s">
        <v>79</v>
      </c>
      <c r="AY162" s="468" t="s">
        <v>141</v>
      </c>
    </row>
    <row r="163" spans="1:65" s="380" customFormat="1" ht="11.25">
      <c r="B163" s="381"/>
      <c r="D163" s="382" t="s">
        <v>156</v>
      </c>
      <c r="E163" s="383" t="s">
        <v>1</v>
      </c>
      <c r="F163" s="384" t="s">
        <v>825</v>
      </c>
      <c r="H163" s="385">
        <v>160.37</v>
      </c>
      <c r="I163" s="386"/>
      <c r="L163" s="381"/>
      <c r="M163" s="387"/>
      <c r="N163" s="388"/>
      <c r="O163" s="388"/>
      <c r="P163" s="388"/>
      <c r="Q163" s="388"/>
      <c r="R163" s="388"/>
      <c r="S163" s="388"/>
      <c r="T163" s="389"/>
      <c r="AT163" s="383" t="s">
        <v>156</v>
      </c>
      <c r="AU163" s="383" t="s">
        <v>88</v>
      </c>
      <c r="AV163" s="380" t="s">
        <v>88</v>
      </c>
      <c r="AW163" s="380" t="s">
        <v>34</v>
      </c>
      <c r="AX163" s="380" t="s">
        <v>79</v>
      </c>
      <c r="AY163" s="383" t="s">
        <v>141</v>
      </c>
    </row>
    <row r="164" spans="1:65" s="466" customFormat="1" ht="11.25">
      <c r="B164" s="467"/>
      <c r="D164" s="382" t="s">
        <v>156</v>
      </c>
      <c r="E164" s="468" t="s">
        <v>1</v>
      </c>
      <c r="F164" s="469" t="s">
        <v>826</v>
      </c>
      <c r="H164" s="468" t="s">
        <v>1</v>
      </c>
      <c r="I164" s="496"/>
      <c r="L164" s="467"/>
      <c r="M164" s="470"/>
      <c r="N164" s="471"/>
      <c r="O164" s="471"/>
      <c r="P164" s="471"/>
      <c r="Q164" s="471"/>
      <c r="R164" s="471"/>
      <c r="S164" s="471"/>
      <c r="T164" s="472"/>
      <c r="AT164" s="468" t="s">
        <v>156</v>
      </c>
      <c r="AU164" s="468" t="s">
        <v>88</v>
      </c>
      <c r="AV164" s="466" t="s">
        <v>86</v>
      </c>
      <c r="AW164" s="466" t="s">
        <v>34</v>
      </c>
      <c r="AX164" s="466" t="s">
        <v>79</v>
      </c>
      <c r="AY164" s="468" t="s">
        <v>141</v>
      </c>
    </row>
    <row r="165" spans="1:65" s="380" customFormat="1" ht="11.25">
      <c r="B165" s="381"/>
      <c r="D165" s="382" t="s">
        <v>156</v>
      </c>
      <c r="E165" s="383" t="s">
        <v>1</v>
      </c>
      <c r="F165" s="384" t="s">
        <v>827</v>
      </c>
      <c r="H165" s="385">
        <v>18.283999999999999</v>
      </c>
      <c r="I165" s="386"/>
      <c r="L165" s="381"/>
      <c r="M165" s="387"/>
      <c r="N165" s="388"/>
      <c r="O165" s="388"/>
      <c r="P165" s="388"/>
      <c r="Q165" s="388"/>
      <c r="R165" s="388"/>
      <c r="S165" s="388"/>
      <c r="T165" s="389"/>
      <c r="AT165" s="383" t="s">
        <v>156</v>
      </c>
      <c r="AU165" s="383" t="s">
        <v>88</v>
      </c>
      <c r="AV165" s="380" t="s">
        <v>88</v>
      </c>
      <c r="AW165" s="380" t="s">
        <v>34</v>
      </c>
      <c r="AX165" s="380" t="s">
        <v>79</v>
      </c>
      <c r="AY165" s="383" t="s">
        <v>141</v>
      </c>
    </row>
    <row r="166" spans="1:65" s="473" customFormat="1" ht="11.25">
      <c r="B166" s="474"/>
      <c r="D166" s="382" t="s">
        <v>156</v>
      </c>
      <c r="E166" s="475" t="s">
        <v>1</v>
      </c>
      <c r="F166" s="476" t="s">
        <v>172</v>
      </c>
      <c r="H166" s="477">
        <v>178.654</v>
      </c>
      <c r="I166" s="497"/>
      <c r="L166" s="474"/>
      <c r="M166" s="478"/>
      <c r="N166" s="479"/>
      <c r="O166" s="479"/>
      <c r="P166" s="479"/>
      <c r="Q166" s="479"/>
      <c r="R166" s="479"/>
      <c r="S166" s="479"/>
      <c r="T166" s="480"/>
      <c r="AT166" s="475" t="s">
        <v>156</v>
      </c>
      <c r="AU166" s="475" t="s">
        <v>88</v>
      </c>
      <c r="AV166" s="473" t="s">
        <v>149</v>
      </c>
      <c r="AW166" s="473" t="s">
        <v>34</v>
      </c>
      <c r="AX166" s="473" t="s">
        <v>86</v>
      </c>
      <c r="AY166" s="475" t="s">
        <v>141</v>
      </c>
    </row>
    <row r="167" spans="1:65" s="378" customFormat="1" ht="49.15" customHeight="1">
      <c r="A167" s="251"/>
      <c r="B167" s="252"/>
      <c r="C167" s="368" t="s">
        <v>201</v>
      </c>
      <c r="D167" s="368" t="s">
        <v>144</v>
      </c>
      <c r="E167" s="369" t="s">
        <v>359</v>
      </c>
      <c r="F167" s="370" t="s">
        <v>360</v>
      </c>
      <c r="G167" s="371" t="s">
        <v>166</v>
      </c>
      <c r="H167" s="372">
        <v>53.595999999999997</v>
      </c>
      <c r="I167" s="151"/>
      <c r="J167" s="373">
        <f>ROUND(I167*H167,2)</f>
        <v>0</v>
      </c>
      <c r="K167" s="370" t="s">
        <v>148</v>
      </c>
      <c r="L167" s="252"/>
      <c r="M167" s="374" t="s">
        <v>1</v>
      </c>
      <c r="N167" s="375" t="s">
        <v>44</v>
      </c>
      <c r="O167" s="376">
        <v>0.1</v>
      </c>
      <c r="P167" s="376">
        <f>O167*H167</f>
        <v>5.3596000000000004</v>
      </c>
      <c r="Q167" s="376">
        <v>0</v>
      </c>
      <c r="R167" s="376">
        <f>Q167*H167</f>
        <v>0</v>
      </c>
      <c r="S167" s="376">
        <v>0</v>
      </c>
      <c r="T167" s="377">
        <f>S167*H167</f>
        <v>0</v>
      </c>
      <c r="U167" s="251"/>
      <c r="V167" s="251"/>
      <c r="W167" s="251"/>
      <c r="X167" s="251"/>
      <c r="Y167" s="251"/>
      <c r="Z167" s="251"/>
      <c r="AA167" s="251"/>
      <c r="AB167" s="251"/>
      <c r="AC167" s="251"/>
      <c r="AD167" s="251"/>
      <c r="AE167" s="251"/>
      <c r="AR167" s="379" t="s">
        <v>149</v>
      </c>
      <c r="AT167" s="379" t="s">
        <v>144</v>
      </c>
      <c r="AU167" s="379" t="s">
        <v>88</v>
      </c>
      <c r="AY167" s="240" t="s">
        <v>141</v>
      </c>
      <c r="BE167" s="339">
        <f>IF(N167="základní",J167,0)</f>
        <v>0</v>
      </c>
      <c r="BF167" s="339">
        <f>IF(N167="snížená",J167,0)</f>
        <v>0</v>
      </c>
      <c r="BG167" s="339">
        <f>IF(N167="zákl. přenesená",J167,0)</f>
        <v>0</v>
      </c>
      <c r="BH167" s="339">
        <f>IF(N167="sníž. přenesená",J167,0)</f>
        <v>0</v>
      </c>
      <c r="BI167" s="339">
        <f>IF(N167="nulová",J167,0)</f>
        <v>0</v>
      </c>
      <c r="BJ167" s="240" t="s">
        <v>86</v>
      </c>
      <c r="BK167" s="339">
        <f>ROUND(I167*H167,2)</f>
        <v>0</v>
      </c>
      <c r="BL167" s="240" t="s">
        <v>149</v>
      </c>
      <c r="BM167" s="379" t="s">
        <v>828</v>
      </c>
    </row>
    <row r="168" spans="1:65" s="378" customFormat="1" ht="19.5">
      <c r="A168" s="251"/>
      <c r="B168" s="252"/>
      <c r="C168" s="251"/>
      <c r="D168" s="382" t="s">
        <v>322</v>
      </c>
      <c r="E168" s="251"/>
      <c r="F168" s="462" t="s">
        <v>362</v>
      </c>
      <c r="G168" s="251"/>
      <c r="H168" s="251"/>
      <c r="I168" s="495"/>
      <c r="J168" s="251"/>
      <c r="K168" s="251"/>
      <c r="L168" s="252"/>
      <c r="M168" s="463"/>
      <c r="N168" s="464"/>
      <c r="O168" s="253"/>
      <c r="P168" s="253"/>
      <c r="Q168" s="253"/>
      <c r="R168" s="253"/>
      <c r="S168" s="253"/>
      <c r="T168" s="465"/>
      <c r="U168" s="251"/>
      <c r="V168" s="251"/>
      <c r="W168" s="251"/>
      <c r="X168" s="251"/>
      <c r="Y168" s="251"/>
      <c r="Z168" s="251"/>
      <c r="AA168" s="251"/>
      <c r="AB168" s="251"/>
      <c r="AC168" s="251"/>
      <c r="AD168" s="251"/>
      <c r="AE168" s="251"/>
      <c r="AT168" s="240" t="s">
        <v>322</v>
      </c>
      <c r="AU168" s="240" t="s">
        <v>88</v>
      </c>
    </row>
    <row r="169" spans="1:65" s="380" customFormat="1" ht="11.25">
      <c r="B169" s="381"/>
      <c r="D169" s="382" t="s">
        <v>156</v>
      </c>
      <c r="F169" s="384" t="s">
        <v>829</v>
      </c>
      <c r="H169" s="385">
        <v>53.595999999999997</v>
      </c>
      <c r="I169" s="386"/>
      <c r="L169" s="381"/>
      <c r="M169" s="387"/>
      <c r="N169" s="388"/>
      <c r="O169" s="388"/>
      <c r="P169" s="388"/>
      <c r="Q169" s="388"/>
      <c r="R169" s="388"/>
      <c r="S169" s="388"/>
      <c r="T169" s="389"/>
      <c r="AT169" s="383" t="s">
        <v>156</v>
      </c>
      <c r="AU169" s="383" t="s">
        <v>88</v>
      </c>
      <c r="AV169" s="380" t="s">
        <v>88</v>
      </c>
      <c r="AW169" s="380" t="s">
        <v>3</v>
      </c>
      <c r="AX169" s="380" t="s">
        <v>86</v>
      </c>
      <c r="AY169" s="383" t="s">
        <v>141</v>
      </c>
    </row>
    <row r="170" spans="1:65" s="378" customFormat="1" ht="37.9" customHeight="1">
      <c r="A170" s="251"/>
      <c r="B170" s="252"/>
      <c r="C170" s="368" t="s">
        <v>208</v>
      </c>
      <c r="D170" s="368" t="s">
        <v>144</v>
      </c>
      <c r="E170" s="369" t="s">
        <v>830</v>
      </c>
      <c r="F170" s="370" t="s">
        <v>831</v>
      </c>
      <c r="G170" s="371" t="s">
        <v>204</v>
      </c>
      <c r="H170" s="372">
        <v>371.38</v>
      </c>
      <c r="I170" s="151"/>
      <c r="J170" s="373">
        <f>ROUND(I170*H170,2)</f>
        <v>0</v>
      </c>
      <c r="K170" s="370" t="s">
        <v>148</v>
      </c>
      <c r="L170" s="252"/>
      <c r="M170" s="374" t="s">
        <v>1</v>
      </c>
      <c r="N170" s="375" t="s">
        <v>44</v>
      </c>
      <c r="O170" s="376">
        <v>8.7999999999999995E-2</v>
      </c>
      <c r="P170" s="376">
        <f>O170*H170</f>
        <v>32.681439999999995</v>
      </c>
      <c r="Q170" s="376">
        <v>5.8E-4</v>
      </c>
      <c r="R170" s="376">
        <f>Q170*H170</f>
        <v>0.21540039999999999</v>
      </c>
      <c r="S170" s="376">
        <v>0</v>
      </c>
      <c r="T170" s="377">
        <f>S170*H170</f>
        <v>0</v>
      </c>
      <c r="U170" s="251"/>
      <c r="V170" s="251"/>
      <c r="W170" s="251"/>
      <c r="X170" s="251"/>
      <c r="Y170" s="251"/>
      <c r="Z170" s="251"/>
      <c r="AA170" s="251"/>
      <c r="AB170" s="251"/>
      <c r="AC170" s="251"/>
      <c r="AD170" s="251"/>
      <c r="AE170" s="251"/>
      <c r="AR170" s="379" t="s">
        <v>149</v>
      </c>
      <c r="AT170" s="379" t="s">
        <v>144</v>
      </c>
      <c r="AU170" s="379" t="s">
        <v>88</v>
      </c>
      <c r="AY170" s="240" t="s">
        <v>141</v>
      </c>
      <c r="BE170" s="339">
        <f>IF(N170="základní",J170,0)</f>
        <v>0</v>
      </c>
      <c r="BF170" s="339">
        <f>IF(N170="snížená",J170,0)</f>
        <v>0</v>
      </c>
      <c r="BG170" s="339">
        <f>IF(N170="zákl. přenesená",J170,0)</f>
        <v>0</v>
      </c>
      <c r="BH170" s="339">
        <f>IF(N170="sníž. přenesená",J170,0)</f>
        <v>0</v>
      </c>
      <c r="BI170" s="339">
        <f>IF(N170="nulová",J170,0)</f>
        <v>0</v>
      </c>
      <c r="BJ170" s="240" t="s">
        <v>86</v>
      </c>
      <c r="BK170" s="339">
        <f>ROUND(I170*H170,2)</f>
        <v>0</v>
      </c>
      <c r="BL170" s="240" t="s">
        <v>149</v>
      </c>
      <c r="BM170" s="379" t="s">
        <v>832</v>
      </c>
    </row>
    <row r="171" spans="1:65" s="466" customFormat="1" ht="11.25">
      <c r="B171" s="467"/>
      <c r="D171" s="382" t="s">
        <v>156</v>
      </c>
      <c r="E171" s="468" t="s">
        <v>1</v>
      </c>
      <c r="F171" s="469" t="s">
        <v>354</v>
      </c>
      <c r="H171" s="468" t="s">
        <v>1</v>
      </c>
      <c r="I171" s="496"/>
      <c r="L171" s="467"/>
      <c r="M171" s="470"/>
      <c r="N171" s="471"/>
      <c r="O171" s="471"/>
      <c r="P171" s="471"/>
      <c r="Q171" s="471"/>
      <c r="R171" s="471"/>
      <c r="S171" s="471"/>
      <c r="T171" s="472"/>
      <c r="AT171" s="468" t="s">
        <v>156</v>
      </c>
      <c r="AU171" s="468" t="s">
        <v>88</v>
      </c>
      <c r="AV171" s="466" t="s">
        <v>86</v>
      </c>
      <c r="AW171" s="466" t="s">
        <v>34</v>
      </c>
      <c r="AX171" s="466" t="s">
        <v>79</v>
      </c>
      <c r="AY171" s="468" t="s">
        <v>141</v>
      </c>
    </row>
    <row r="172" spans="1:65" s="380" customFormat="1" ht="11.25">
      <c r="B172" s="381"/>
      <c r="D172" s="382" t="s">
        <v>156</v>
      </c>
      <c r="E172" s="383" t="s">
        <v>1</v>
      </c>
      <c r="F172" s="384" t="s">
        <v>833</v>
      </c>
      <c r="H172" s="385">
        <v>371.38</v>
      </c>
      <c r="I172" s="386"/>
      <c r="L172" s="381"/>
      <c r="M172" s="387"/>
      <c r="N172" s="388"/>
      <c r="O172" s="388"/>
      <c r="P172" s="388"/>
      <c r="Q172" s="388"/>
      <c r="R172" s="388"/>
      <c r="S172" s="388"/>
      <c r="T172" s="389"/>
      <c r="AT172" s="383" t="s">
        <v>156</v>
      </c>
      <c r="AU172" s="383" t="s">
        <v>88</v>
      </c>
      <c r="AV172" s="380" t="s">
        <v>88</v>
      </c>
      <c r="AW172" s="380" t="s">
        <v>34</v>
      </c>
      <c r="AX172" s="380" t="s">
        <v>86</v>
      </c>
      <c r="AY172" s="383" t="s">
        <v>141</v>
      </c>
    </row>
    <row r="173" spans="1:65" s="378" customFormat="1" ht="37.9" customHeight="1">
      <c r="A173" s="251"/>
      <c r="B173" s="252"/>
      <c r="C173" s="368" t="s">
        <v>213</v>
      </c>
      <c r="D173" s="368" t="s">
        <v>144</v>
      </c>
      <c r="E173" s="369" t="s">
        <v>834</v>
      </c>
      <c r="F173" s="370" t="s">
        <v>835</v>
      </c>
      <c r="G173" s="371" t="s">
        <v>204</v>
      </c>
      <c r="H173" s="372">
        <v>371.38</v>
      </c>
      <c r="I173" s="151"/>
      <c r="J173" s="373">
        <f>ROUND(I173*H173,2)</f>
        <v>0</v>
      </c>
      <c r="K173" s="370" t="s">
        <v>148</v>
      </c>
      <c r="L173" s="252"/>
      <c r="M173" s="374" t="s">
        <v>1</v>
      </c>
      <c r="N173" s="375" t="s">
        <v>44</v>
      </c>
      <c r="O173" s="376">
        <v>8.5000000000000006E-2</v>
      </c>
      <c r="P173" s="376">
        <f>O173*H173</f>
        <v>31.567300000000003</v>
      </c>
      <c r="Q173" s="376">
        <v>0</v>
      </c>
      <c r="R173" s="376">
        <f>Q173*H173</f>
        <v>0</v>
      </c>
      <c r="S173" s="376">
        <v>0</v>
      </c>
      <c r="T173" s="377">
        <f>S173*H173</f>
        <v>0</v>
      </c>
      <c r="U173" s="251"/>
      <c r="V173" s="251"/>
      <c r="W173" s="251"/>
      <c r="X173" s="251"/>
      <c r="Y173" s="251"/>
      <c r="Z173" s="251"/>
      <c r="AA173" s="251"/>
      <c r="AB173" s="251"/>
      <c r="AC173" s="251"/>
      <c r="AD173" s="251"/>
      <c r="AE173" s="251"/>
      <c r="AR173" s="379" t="s">
        <v>149</v>
      </c>
      <c r="AT173" s="379" t="s">
        <v>144</v>
      </c>
      <c r="AU173" s="379" t="s">
        <v>88</v>
      </c>
      <c r="AY173" s="240" t="s">
        <v>141</v>
      </c>
      <c r="BE173" s="339">
        <f>IF(N173="základní",J173,0)</f>
        <v>0</v>
      </c>
      <c r="BF173" s="339">
        <f>IF(N173="snížená",J173,0)</f>
        <v>0</v>
      </c>
      <c r="BG173" s="339">
        <f>IF(N173="zákl. přenesená",J173,0)</f>
        <v>0</v>
      </c>
      <c r="BH173" s="339">
        <f>IF(N173="sníž. přenesená",J173,0)</f>
        <v>0</v>
      </c>
      <c r="BI173" s="339">
        <f>IF(N173="nulová",J173,0)</f>
        <v>0</v>
      </c>
      <c r="BJ173" s="240" t="s">
        <v>86</v>
      </c>
      <c r="BK173" s="339">
        <f>ROUND(I173*H173,2)</f>
        <v>0</v>
      </c>
      <c r="BL173" s="240" t="s">
        <v>149</v>
      </c>
      <c r="BM173" s="379" t="s">
        <v>836</v>
      </c>
    </row>
    <row r="174" spans="1:65" s="380" customFormat="1" ht="11.25">
      <c r="B174" s="381"/>
      <c r="D174" s="382" t="s">
        <v>156</v>
      </c>
      <c r="E174" s="383" t="s">
        <v>1</v>
      </c>
      <c r="F174" s="384" t="s">
        <v>837</v>
      </c>
      <c r="H174" s="385">
        <v>371.38</v>
      </c>
      <c r="I174" s="386"/>
      <c r="L174" s="381"/>
      <c r="M174" s="387"/>
      <c r="N174" s="388"/>
      <c r="O174" s="388"/>
      <c r="P174" s="388"/>
      <c r="Q174" s="388"/>
      <c r="R174" s="388"/>
      <c r="S174" s="388"/>
      <c r="T174" s="389"/>
      <c r="AT174" s="383" t="s">
        <v>156</v>
      </c>
      <c r="AU174" s="383" t="s">
        <v>88</v>
      </c>
      <c r="AV174" s="380" t="s">
        <v>88</v>
      </c>
      <c r="AW174" s="380" t="s">
        <v>34</v>
      </c>
      <c r="AX174" s="380" t="s">
        <v>86</v>
      </c>
      <c r="AY174" s="383" t="s">
        <v>141</v>
      </c>
    </row>
    <row r="175" spans="1:65" s="378" customFormat="1" ht="49.15" customHeight="1">
      <c r="A175" s="251"/>
      <c r="B175" s="252"/>
      <c r="C175" s="368" t="s">
        <v>220</v>
      </c>
      <c r="D175" s="368" t="s">
        <v>144</v>
      </c>
      <c r="E175" s="369" t="s">
        <v>372</v>
      </c>
      <c r="F175" s="370" t="s">
        <v>373</v>
      </c>
      <c r="G175" s="371" t="s">
        <v>166</v>
      </c>
      <c r="H175" s="372">
        <v>89.326999999999998</v>
      </c>
      <c r="I175" s="151"/>
      <c r="J175" s="373">
        <f>ROUND(I175*H175,2)</f>
        <v>0</v>
      </c>
      <c r="K175" s="370" t="s">
        <v>148</v>
      </c>
      <c r="L175" s="252"/>
      <c r="M175" s="374" t="s">
        <v>1</v>
      </c>
      <c r="N175" s="375" t="s">
        <v>44</v>
      </c>
      <c r="O175" s="376">
        <v>0.34499999999999997</v>
      </c>
      <c r="P175" s="376">
        <f>O175*H175</f>
        <v>30.817814999999996</v>
      </c>
      <c r="Q175" s="376">
        <v>0</v>
      </c>
      <c r="R175" s="376">
        <f>Q175*H175</f>
        <v>0</v>
      </c>
      <c r="S175" s="376">
        <v>0</v>
      </c>
      <c r="T175" s="377">
        <f>S175*H175</f>
        <v>0</v>
      </c>
      <c r="U175" s="251"/>
      <c r="V175" s="251"/>
      <c r="W175" s="251"/>
      <c r="X175" s="251"/>
      <c r="Y175" s="251"/>
      <c r="Z175" s="251"/>
      <c r="AA175" s="251"/>
      <c r="AB175" s="251"/>
      <c r="AC175" s="251"/>
      <c r="AD175" s="251"/>
      <c r="AE175" s="251"/>
      <c r="AR175" s="379" t="s">
        <v>149</v>
      </c>
      <c r="AT175" s="379" t="s">
        <v>144</v>
      </c>
      <c r="AU175" s="379" t="s">
        <v>88</v>
      </c>
      <c r="AY175" s="240" t="s">
        <v>141</v>
      </c>
      <c r="BE175" s="339">
        <f>IF(N175="základní",J175,0)</f>
        <v>0</v>
      </c>
      <c r="BF175" s="339">
        <f>IF(N175="snížená",J175,0)</f>
        <v>0</v>
      </c>
      <c r="BG175" s="339">
        <f>IF(N175="zákl. přenesená",J175,0)</f>
        <v>0</v>
      </c>
      <c r="BH175" s="339">
        <f>IF(N175="sníž. přenesená",J175,0)</f>
        <v>0</v>
      </c>
      <c r="BI175" s="339">
        <f>IF(N175="nulová",J175,0)</f>
        <v>0</v>
      </c>
      <c r="BJ175" s="240" t="s">
        <v>86</v>
      </c>
      <c r="BK175" s="339">
        <f>ROUND(I175*H175,2)</f>
        <v>0</v>
      </c>
      <c r="BL175" s="240" t="s">
        <v>149</v>
      </c>
      <c r="BM175" s="379" t="s">
        <v>838</v>
      </c>
    </row>
    <row r="176" spans="1:65" s="378" customFormat="1" ht="39">
      <c r="A176" s="251"/>
      <c r="B176" s="252"/>
      <c r="C176" s="251"/>
      <c r="D176" s="382" t="s">
        <v>322</v>
      </c>
      <c r="E176" s="251"/>
      <c r="F176" s="462" t="s">
        <v>375</v>
      </c>
      <c r="G176" s="251"/>
      <c r="H176" s="251"/>
      <c r="I176" s="495"/>
      <c r="J176" s="251"/>
      <c r="K176" s="251"/>
      <c r="L176" s="252"/>
      <c r="M176" s="463"/>
      <c r="N176" s="464"/>
      <c r="O176" s="253"/>
      <c r="P176" s="253"/>
      <c r="Q176" s="253"/>
      <c r="R176" s="253"/>
      <c r="S176" s="253"/>
      <c r="T176" s="465"/>
      <c r="U176" s="251"/>
      <c r="V176" s="251"/>
      <c r="W176" s="251"/>
      <c r="X176" s="251"/>
      <c r="Y176" s="251"/>
      <c r="Z176" s="251"/>
      <c r="AA176" s="251"/>
      <c r="AB176" s="251"/>
      <c r="AC176" s="251"/>
      <c r="AD176" s="251"/>
      <c r="AE176" s="251"/>
      <c r="AT176" s="240" t="s">
        <v>322</v>
      </c>
      <c r="AU176" s="240" t="s">
        <v>88</v>
      </c>
    </row>
    <row r="177" spans="1:65" s="466" customFormat="1" ht="11.25">
      <c r="B177" s="467"/>
      <c r="D177" s="382" t="s">
        <v>156</v>
      </c>
      <c r="E177" s="468" t="s">
        <v>1</v>
      </c>
      <c r="F177" s="469" t="s">
        <v>649</v>
      </c>
      <c r="H177" s="468" t="s">
        <v>1</v>
      </c>
      <c r="I177" s="496"/>
      <c r="L177" s="467"/>
      <c r="M177" s="470"/>
      <c r="N177" s="471"/>
      <c r="O177" s="471"/>
      <c r="P177" s="471"/>
      <c r="Q177" s="471"/>
      <c r="R177" s="471"/>
      <c r="S177" s="471"/>
      <c r="T177" s="472"/>
      <c r="AT177" s="468" t="s">
        <v>156</v>
      </c>
      <c r="AU177" s="468" t="s">
        <v>88</v>
      </c>
      <c r="AV177" s="466" t="s">
        <v>86</v>
      </c>
      <c r="AW177" s="466" t="s">
        <v>34</v>
      </c>
      <c r="AX177" s="466" t="s">
        <v>79</v>
      </c>
      <c r="AY177" s="468" t="s">
        <v>141</v>
      </c>
    </row>
    <row r="178" spans="1:65" s="380" customFormat="1" ht="11.25">
      <c r="B178" s="381"/>
      <c r="D178" s="382" t="s">
        <v>156</v>
      </c>
      <c r="E178" s="383" t="s">
        <v>1</v>
      </c>
      <c r="F178" s="384" t="s">
        <v>839</v>
      </c>
      <c r="H178" s="385">
        <v>89.326999999999998</v>
      </c>
      <c r="I178" s="386"/>
      <c r="L178" s="381"/>
      <c r="M178" s="387"/>
      <c r="N178" s="388"/>
      <c r="O178" s="388"/>
      <c r="P178" s="388"/>
      <c r="Q178" s="388"/>
      <c r="R178" s="388"/>
      <c r="S178" s="388"/>
      <c r="T178" s="389"/>
      <c r="AT178" s="383" t="s">
        <v>156</v>
      </c>
      <c r="AU178" s="383" t="s">
        <v>88</v>
      </c>
      <c r="AV178" s="380" t="s">
        <v>88</v>
      </c>
      <c r="AW178" s="380" t="s">
        <v>34</v>
      </c>
      <c r="AX178" s="380" t="s">
        <v>86</v>
      </c>
      <c r="AY178" s="383" t="s">
        <v>141</v>
      </c>
    </row>
    <row r="179" spans="1:65" s="378" customFormat="1" ht="14.45" customHeight="1">
      <c r="A179" s="251"/>
      <c r="B179" s="252"/>
      <c r="C179" s="368" t="s">
        <v>225</v>
      </c>
      <c r="D179" s="368" t="s">
        <v>144</v>
      </c>
      <c r="E179" s="369" t="s">
        <v>378</v>
      </c>
      <c r="F179" s="370" t="s">
        <v>379</v>
      </c>
      <c r="G179" s="371" t="s">
        <v>166</v>
      </c>
      <c r="H179" s="372">
        <v>40.381999999999998</v>
      </c>
      <c r="I179" s="151"/>
      <c r="J179" s="373">
        <f>ROUND(I179*H179,2)</f>
        <v>0</v>
      </c>
      <c r="K179" s="370" t="s">
        <v>1</v>
      </c>
      <c r="L179" s="252"/>
      <c r="M179" s="374" t="s">
        <v>1</v>
      </c>
      <c r="N179" s="375" t="s">
        <v>44</v>
      </c>
      <c r="O179" s="376">
        <v>0.10100000000000001</v>
      </c>
      <c r="P179" s="376">
        <f>O179*H179</f>
        <v>4.0785819999999999</v>
      </c>
      <c r="Q179" s="376">
        <v>0</v>
      </c>
      <c r="R179" s="376">
        <f>Q179*H179</f>
        <v>0</v>
      </c>
      <c r="S179" s="376">
        <v>0</v>
      </c>
      <c r="T179" s="377">
        <f>S179*H179</f>
        <v>0</v>
      </c>
      <c r="U179" s="251"/>
      <c r="V179" s="251"/>
      <c r="W179" s="251"/>
      <c r="X179" s="251"/>
      <c r="Y179" s="251"/>
      <c r="Z179" s="251"/>
      <c r="AA179" s="251"/>
      <c r="AB179" s="251"/>
      <c r="AC179" s="251"/>
      <c r="AD179" s="251"/>
      <c r="AE179" s="251"/>
      <c r="AR179" s="379" t="s">
        <v>149</v>
      </c>
      <c r="AT179" s="379" t="s">
        <v>144</v>
      </c>
      <c r="AU179" s="379" t="s">
        <v>88</v>
      </c>
      <c r="AY179" s="240" t="s">
        <v>141</v>
      </c>
      <c r="BE179" s="339">
        <f>IF(N179="základní",J179,0)</f>
        <v>0</v>
      </c>
      <c r="BF179" s="339">
        <f>IF(N179="snížená",J179,0)</f>
        <v>0</v>
      </c>
      <c r="BG179" s="339">
        <f>IF(N179="zákl. přenesená",J179,0)</f>
        <v>0</v>
      </c>
      <c r="BH179" s="339">
        <f>IF(N179="sníž. přenesená",J179,0)</f>
        <v>0</v>
      </c>
      <c r="BI179" s="339">
        <f>IF(N179="nulová",J179,0)</f>
        <v>0</v>
      </c>
      <c r="BJ179" s="240" t="s">
        <v>86</v>
      </c>
      <c r="BK179" s="339">
        <f>ROUND(I179*H179,2)</f>
        <v>0</v>
      </c>
      <c r="BL179" s="240" t="s">
        <v>149</v>
      </c>
      <c r="BM179" s="379" t="s">
        <v>840</v>
      </c>
    </row>
    <row r="180" spans="1:65" s="466" customFormat="1" ht="11.25">
      <c r="B180" s="467"/>
      <c r="D180" s="382" t="s">
        <v>156</v>
      </c>
      <c r="E180" s="468" t="s">
        <v>1</v>
      </c>
      <c r="F180" s="469" t="s">
        <v>381</v>
      </c>
      <c r="H180" s="468" t="s">
        <v>1</v>
      </c>
      <c r="I180" s="496"/>
      <c r="L180" s="467"/>
      <c r="M180" s="470"/>
      <c r="N180" s="471"/>
      <c r="O180" s="471"/>
      <c r="P180" s="471"/>
      <c r="Q180" s="471"/>
      <c r="R180" s="471"/>
      <c r="S180" s="471"/>
      <c r="T180" s="472"/>
      <c r="AT180" s="468" t="s">
        <v>156</v>
      </c>
      <c r="AU180" s="468" t="s">
        <v>88</v>
      </c>
      <c r="AV180" s="466" t="s">
        <v>86</v>
      </c>
      <c r="AW180" s="466" t="s">
        <v>34</v>
      </c>
      <c r="AX180" s="466" t="s">
        <v>79</v>
      </c>
      <c r="AY180" s="468" t="s">
        <v>141</v>
      </c>
    </row>
    <row r="181" spans="1:65" s="466" customFormat="1" ht="11.25">
      <c r="B181" s="467"/>
      <c r="D181" s="382" t="s">
        <v>156</v>
      </c>
      <c r="E181" s="468" t="s">
        <v>1</v>
      </c>
      <c r="F181" s="469" t="s">
        <v>382</v>
      </c>
      <c r="H181" s="468" t="s">
        <v>1</v>
      </c>
      <c r="I181" s="496"/>
      <c r="L181" s="467"/>
      <c r="M181" s="470"/>
      <c r="N181" s="471"/>
      <c r="O181" s="471"/>
      <c r="P181" s="471"/>
      <c r="Q181" s="471"/>
      <c r="R181" s="471"/>
      <c r="S181" s="471"/>
      <c r="T181" s="472"/>
      <c r="AT181" s="468" t="s">
        <v>156</v>
      </c>
      <c r="AU181" s="468" t="s">
        <v>88</v>
      </c>
      <c r="AV181" s="466" t="s">
        <v>86</v>
      </c>
      <c r="AW181" s="466" t="s">
        <v>34</v>
      </c>
      <c r="AX181" s="466" t="s">
        <v>79</v>
      </c>
      <c r="AY181" s="468" t="s">
        <v>141</v>
      </c>
    </row>
    <row r="182" spans="1:65" s="466" customFormat="1" ht="11.25">
      <c r="B182" s="467"/>
      <c r="D182" s="382" t="s">
        <v>156</v>
      </c>
      <c r="E182" s="468" t="s">
        <v>1</v>
      </c>
      <c r="F182" s="469" t="s">
        <v>652</v>
      </c>
      <c r="H182" s="468" t="s">
        <v>1</v>
      </c>
      <c r="I182" s="496"/>
      <c r="L182" s="467"/>
      <c r="M182" s="470"/>
      <c r="N182" s="471"/>
      <c r="O182" s="471"/>
      <c r="P182" s="471"/>
      <c r="Q182" s="471"/>
      <c r="R182" s="471"/>
      <c r="S182" s="471"/>
      <c r="T182" s="472"/>
      <c r="AT182" s="468" t="s">
        <v>156</v>
      </c>
      <c r="AU182" s="468" t="s">
        <v>88</v>
      </c>
      <c r="AV182" s="466" t="s">
        <v>86</v>
      </c>
      <c r="AW182" s="466" t="s">
        <v>34</v>
      </c>
      <c r="AX182" s="466" t="s">
        <v>79</v>
      </c>
      <c r="AY182" s="468" t="s">
        <v>141</v>
      </c>
    </row>
    <row r="183" spans="1:65" s="380" customFormat="1" ht="22.5">
      <c r="B183" s="381"/>
      <c r="D183" s="382" t="s">
        <v>156</v>
      </c>
      <c r="E183" s="383" t="s">
        <v>1</v>
      </c>
      <c r="F183" s="384" t="s">
        <v>841</v>
      </c>
      <c r="H183" s="385">
        <v>40.381999999999998</v>
      </c>
      <c r="I183" s="386"/>
      <c r="L183" s="381"/>
      <c r="M183" s="387"/>
      <c r="N183" s="388"/>
      <c r="O183" s="388"/>
      <c r="P183" s="388"/>
      <c r="Q183" s="388"/>
      <c r="R183" s="388"/>
      <c r="S183" s="388"/>
      <c r="T183" s="389"/>
      <c r="AT183" s="383" t="s">
        <v>156</v>
      </c>
      <c r="AU183" s="383" t="s">
        <v>88</v>
      </c>
      <c r="AV183" s="380" t="s">
        <v>88</v>
      </c>
      <c r="AW183" s="380" t="s">
        <v>34</v>
      </c>
      <c r="AX183" s="380" t="s">
        <v>79</v>
      </c>
      <c r="AY183" s="383" t="s">
        <v>141</v>
      </c>
    </row>
    <row r="184" spans="1:65" s="473" customFormat="1" ht="11.25">
      <c r="B184" s="474"/>
      <c r="D184" s="382" t="s">
        <v>156</v>
      </c>
      <c r="E184" s="475" t="s">
        <v>1</v>
      </c>
      <c r="F184" s="476" t="s">
        <v>172</v>
      </c>
      <c r="H184" s="477">
        <v>40.381999999999998</v>
      </c>
      <c r="I184" s="497"/>
      <c r="L184" s="474"/>
      <c r="M184" s="478"/>
      <c r="N184" s="479"/>
      <c r="O184" s="479"/>
      <c r="P184" s="479"/>
      <c r="Q184" s="479"/>
      <c r="R184" s="479"/>
      <c r="S184" s="479"/>
      <c r="T184" s="480"/>
      <c r="AT184" s="475" t="s">
        <v>156</v>
      </c>
      <c r="AU184" s="475" t="s">
        <v>88</v>
      </c>
      <c r="AV184" s="473" t="s">
        <v>149</v>
      </c>
      <c r="AW184" s="473" t="s">
        <v>34</v>
      </c>
      <c r="AX184" s="473" t="s">
        <v>86</v>
      </c>
      <c r="AY184" s="475" t="s">
        <v>141</v>
      </c>
    </row>
    <row r="185" spans="1:65" s="378" customFormat="1" ht="24.2" customHeight="1">
      <c r="A185" s="251"/>
      <c r="B185" s="252"/>
      <c r="C185" s="368" t="s">
        <v>8</v>
      </c>
      <c r="D185" s="368" t="s">
        <v>144</v>
      </c>
      <c r="E185" s="369" t="s">
        <v>384</v>
      </c>
      <c r="F185" s="370" t="s">
        <v>385</v>
      </c>
      <c r="G185" s="371" t="s">
        <v>166</v>
      </c>
      <c r="H185" s="372">
        <v>178.654</v>
      </c>
      <c r="I185" s="151"/>
      <c r="J185" s="373">
        <f>ROUND(I185*H185,2)</f>
        <v>0</v>
      </c>
      <c r="K185" s="370" t="s">
        <v>1</v>
      </c>
      <c r="L185" s="252"/>
      <c r="M185" s="374" t="s">
        <v>1</v>
      </c>
      <c r="N185" s="375" t="s">
        <v>44</v>
      </c>
      <c r="O185" s="376">
        <v>8.3000000000000004E-2</v>
      </c>
      <c r="P185" s="376">
        <f>O185*H185</f>
        <v>14.828282</v>
      </c>
      <c r="Q185" s="376">
        <v>0</v>
      </c>
      <c r="R185" s="376">
        <f>Q185*H185</f>
        <v>0</v>
      </c>
      <c r="S185" s="376">
        <v>0</v>
      </c>
      <c r="T185" s="377">
        <f>S185*H185</f>
        <v>0</v>
      </c>
      <c r="U185" s="251"/>
      <c r="V185" s="251"/>
      <c r="W185" s="251"/>
      <c r="X185" s="251"/>
      <c r="Y185" s="251"/>
      <c r="Z185" s="251"/>
      <c r="AA185" s="251"/>
      <c r="AB185" s="251"/>
      <c r="AC185" s="251"/>
      <c r="AD185" s="251"/>
      <c r="AE185" s="251"/>
      <c r="AR185" s="379" t="s">
        <v>149</v>
      </c>
      <c r="AT185" s="379" t="s">
        <v>144</v>
      </c>
      <c r="AU185" s="379" t="s">
        <v>88</v>
      </c>
      <c r="AY185" s="240" t="s">
        <v>141</v>
      </c>
      <c r="BE185" s="339">
        <f>IF(N185="základní",J185,0)</f>
        <v>0</v>
      </c>
      <c r="BF185" s="339">
        <f>IF(N185="snížená",J185,0)</f>
        <v>0</v>
      </c>
      <c r="BG185" s="339">
        <f>IF(N185="zákl. přenesená",J185,0)</f>
        <v>0</v>
      </c>
      <c r="BH185" s="339">
        <f>IF(N185="sníž. přenesená",J185,0)</f>
        <v>0</v>
      </c>
      <c r="BI185" s="339">
        <f>IF(N185="nulová",J185,0)</f>
        <v>0</v>
      </c>
      <c r="BJ185" s="240" t="s">
        <v>86</v>
      </c>
      <c r="BK185" s="339">
        <f>ROUND(I185*H185,2)</f>
        <v>0</v>
      </c>
      <c r="BL185" s="240" t="s">
        <v>149</v>
      </c>
      <c r="BM185" s="379" t="s">
        <v>842</v>
      </c>
    </row>
    <row r="186" spans="1:65" s="466" customFormat="1" ht="11.25">
      <c r="B186" s="467"/>
      <c r="D186" s="382" t="s">
        <v>156</v>
      </c>
      <c r="E186" s="468" t="s">
        <v>1</v>
      </c>
      <c r="F186" s="469" t="s">
        <v>387</v>
      </c>
      <c r="H186" s="468" t="s">
        <v>1</v>
      </c>
      <c r="I186" s="496"/>
      <c r="L186" s="467"/>
      <c r="M186" s="470"/>
      <c r="N186" s="471"/>
      <c r="O186" s="471"/>
      <c r="P186" s="471"/>
      <c r="Q186" s="471"/>
      <c r="R186" s="471"/>
      <c r="S186" s="471"/>
      <c r="T186" s="472"/>
      <c r="AT186" s="468" t="s">
        <v>156</v>
      </c>
      <c r="AU186" s="468" t="s">
        <v>88</v>
      </c>
      <c r="AV186" s="466" t="s">
        <v>86</v>
      </c>
      <c r="AW186" s="466" t="s">
        <v>34</v>
      </c>
      <c r="AX186" s="466" t="s">
        <v>79</v>
      </c>
      <c r="AY186" s="468" t="s">
        <v>141</v>
      </c>
    </row>
    <row r="187" spans="1:65" s="466" customFormat="1" ht="11.25">
      <c r="B187" s="467"/>
      <c r="D187" s="382" t="s">
        <v>156</v>
      </c>
      <c r="E187" s="468" t="s">
        <v>1</v>
      </c>
      <c r="F187" s="469" t="s">
        <v>388</v>
      </c>
      <c r="H187" s="468" t="s">
        <v>1</v>
      </c>
      <c r="I187" s="496"/>
      <c r="L187" s="467"/>
      <c r="M187" s="470"/>
      <c r="N187" s="471"/>
      <c r="O187" s="471"/>
      <c r="P187" s="471"/>
      <c r="Q187" s="471"/>
      <c r="R187" s="471"/>
      <c r="S187" s="471"/>
      <c r="T187" s="472"/>
      <c r="AT187" s="468" t="s">
        <v>156</v>
      </c>
      <c r="AU187" s="468" t="s">
        <v>88</v>
      </c>
      <c r="AV187" s="466" t="s">
        <v>86</v>
      </c>
      <c r="AW187" s="466" t="s">
        <v>34</v>
      </c>
      <c r="AX187" s="466" t="s">
        <v>79</v>
      </c>
      <c r="AY187" s="468" t="s">
        <v>141</v>
      </c>
    </row>
    <row r="188" spans="1:65" s="466" customFormat="1" ht="11.25">
      <c r="B188" s="467"/>
      <c r="D188" s="382" t="s">
        <v>156</v>
      </c>
      <c r="E188" s="468" t="s">
        <v>1</v>
      </c>
      <c r="F188" s="469" t="s">
        <v>389</v>
      </c>
      <c r="H188" s="468" t="s">
        <v>1</v>
      </c>
      <c r="I188" s="496"/>
      <c r="L188" s="467"/>
      <c r="M188" s="470"/>
      <c r="N188" s="471"/>
      <c r="O188" s="471"/>
      <c r="P188" s="471"/>
      <c r="Q188" s="471"/>
      <c r="R188" s="471"/>
      <c r="S188" s="471"/>
      <c r="T188" s="472"/>
      <c r="AT188" s="468" t="s">
        <v>156</v>
      </c>
      <c r="AU188" s="468" t="s">
        <v>88</v>
      </c>
      <c r="AV188" s="466" t="s">
        <v>86</v>
      </c>
      <c r="AW188" s="466" t="s">
        <v>34</v>
      </c>
      <c r="AX188" s="466" t="s">
        <v>79</v>
      </c>
      <c r="AY188" s="468" t="s">
        <v>141</v>
      </c>
    </row>
    <row r="189" spans="1:65" s="380" customFormat="1" ht="11.25">
      <c r="B189" s="381"/>
      <c r="D189" s="382" t="s">
        <v>156</v>
      </c>
      <c r="E189" s="383" t="s">
        <v>1</v>
      </c>
      <c r="F189" s="384" t="s">
        <v>843</v>
      </c>
      <c r="H189" s="385">
        <v>178.654</v>
      </c>
      <c r="I189" s="386"/>
      <c r="L189" s="381"/>
      <c r="M189" s="387"/>
      <c r="N189" s="388"/>
      <c r="O189" s="388"/>
      <c r="P189" s="388"/>
      <c r="Q189" s="388"/>
      <c r="R189" s="388"/>
      <c r="S189" s="388"/>
      <c r="T189" s="389"/>
      <c r="AT189" s="383" t="s">
        <v>156</v>
      </c>
      <c r="AU189" s="383" t="s">
        <v>88</v>
      </c>
      <c r="AV189" s="380" t="s">
        <v>88</v>
      </c>
      <c r="AW189" s="380" t="s">
        <v>34</v>
      </c>
      <c r="AX189" s="380" t="s">
        <v>86</v>
      </c>
      <c r="AY189" s="383" t="s">
        <v>141</v>
      </c>
    </row>
    <row r="190" spans="1:65" s="378" customFormat="1" ht="37.9" customHeight="1">
      <c r="A190" s="251"/>
      <c r="B190" s="252"/>
      <c r="C190" s="368" t="s">
        <v>205</v>
      </c>
      <c r="D190" s="368" t="s">
        <v>144</v>
      </c>
      <c r="E190" s="369" t="s">
        <v>391</v>
      </c>
      <c r="F190" s="370" t="s">
        <v>392</v>
      </c>
      <c r="G190" s="371" t="s">
        <v>166</v>
      </c>
      <c r="H190" s="372">
        <v>117.91</v>
      </c>
      <c r="I190" s="151"/>
      <c r="J190" s="373">
        <f>ROUND(I190*H190,2)</f>
        <v>0</v>
      </c>
      <c r="K190" s="370" t="s">
        <v>148</v>
      </c>
      <c r="L190" s="252"/>
      <c r="M190" s="374" t="s">
        <v>1</v>
      </c>
      <c r="N190" s="375" t="s">
        <v>44</v>
      </c>
      <c r="O190" s="376">
        <v>0.115</v>
      </c>
      <c r="P190" s="376">
        <f>O190*H190</f>
        <v>13.55965</v>
      </c>
      <c r="Q190" s="376">
        <v>0</v>
      </c>
      <c r="R190" s="376">
        <f>Q190*H190</f>
        <v>0</v>
      </c>
      <c r="S190" s="376">
        <v>0</v>
      </c>
      <c r="T190" s="377">
        <f>S190*H190</f>
        <v>0</v>
      </c>
      <c r="U190" s="251"/>
      <c r="V190" s="251"/>
      <c r="W190" s="251"/>
      <c r="X190" s="251"/>
      <c r="Y190" s="251"/>
      <c r="Z190" s="251"/>
      <c r="AA190" s="251"/>
      <c r="AB190" s="251"/>
      <c r="AC190" s="251"/>
      <c r="AD190" s="251"/>
      <c r="AE190" s="251"/>
      <c r="AR190" s="379" t="s">
        <v>149</v>
      </c>
      <c r="AT190" s="379" t="s">
        <v>144</v>
      </c>
      <c r="AU190" s="379" t="s">
        <v>88</v>
      </c>
      <c r="AY190" s="240" t="s">
        <v>141</v>
      </c>
      <c r="BE190" s="339">
        <f>IF(N190="základní",J190,0)</f>
        <v>0</v>
      </c>
      <c r="BF190" s="339">
        <f>IF(N190="snížená",J190,0)</f>
        <v>0</v>
      </c>
      <c r="BG190" s="339">
        <f>IF(N190="zákl. přenesená",J190,0)</f>
        <v>0</v>
      </c>
      <c r="BH190" s="339">
        <f>IF(N190="sníž. přenesená",J190,0)</f>
        <v>0</v>
      </c>
      <c r="BI190" s="339">
        <f>IF(N190="nulová",J190,0)</f>
        <v>0</v>
      </c>
      <c r="BJ190" s="240" t="s">
        <v>86</v>
      </c>
      <c r="BK190" s="339">
        <f>ROUND(I190*H190,2)</f>
        <v>0</v>
      </c>
      <c r="BL190" s="240" t="s">
        <v>149</v>
      </c>
      <c r="BM190" s="379" t="s">
        <v>844</v>
      </c>
    </row>
    <row r="191" spans="1:65" s="466" customFormat="1" ht="11.25">
      <c r="B191" s="467"/>
      <c r="D191" s="382" t="s">
        <v>156</v>
      </c>
      <c r="E191" s="468" t="s">
        <v>1</v>
      </c>
      <c r="F191" s="469" t="s">
        <v>660</v>
      </c>
      <c r="H191" s="468" t="s">
        <v>1</v>
      </c>
      <c r="I191" s="496"/>
      <c r="L191" s="467"/>
      <c r="M191" s="470"/>
      <c r="N191" s="471"/>
      <c r="O191" s="471"/>
      <c r="P191" s="471"/>
      <c r="Q191" s="471"/>
      <c r="R191" s="471"/>
      <c r="S191" s="471"/>
      <c r="T191" s="472"/>
      <c r="AT191" s="468" t="s">
        <v>156</v>
      </c>
      <c r="AU191" s="468" t="s">
        <v>88</v>
      </c>
      <c r="AV191" s="466" t="s">
        <v>86</v>
      </c>
      <c r="AW191" s="466" t="s">
        <v>34</v>
      </c>
      <c r="AX191" s="466" t="s">
        <v>79</v>
      </c>
      <c r="AY191" s="468" t="s">
        <v>141</v>
      </c>
    </row>
    <row r="192" spans="1:65" s="466" customFormat="1" ht="11.25">
      <c r="B192" s="467"/>
      <c r="D192" s="382" t="s">
        <v>156</v>
      </c>
      <c r="E192" s="468" t="s">
        <v>1</v>
      </c>
      <c r="F192" s="469" t="s">
        <v>354</v>
      </c>
      <c r="H192" s="468" t="s">
        <v>1</v>
      </c>
      <c r="I192" s="496"/>
      <c r="L192" s="467"/>
      <c r="M192" s="470"/>
      <c r="N192" s="471"/>
      <c r="O192" s="471"/>
      <c r="P192" s="471"/>
      <c r="Q192" s="471"/>
      <c r="R192" s="471"/>
      <c r="S192" s="471"/>
      <c r="T192" s="472"/>
      <c r="AT192" s="468" t="s">
        <v>156</v>
      </c>
      <c r="AU192" s="468" t="s">
        <v>88</v>
      </c>
      <c r="AV192" s="466" t="s">
        <v>86</v>
      </c>
      <c r="AW192" s="466" t="s">
        <v>34</v>
      </c>
      <c r="AX192" s="466" t="s">
        <v>79</v>
      </c>
      <c r="AY192" s="468" t="s">
        <v>141</v>
      </c>
    </row>
    <row r="193" spans="1:65" s="380" customFormat="1" ht="22.5">
      <c r="B193" s="381"/>
      <c r="D193" s="382" t="s">
        <v>156</v>
      </c>
      <c r="E193" s="383" t="s">
        <v>1</v>
      </c>
      <c r="F193" s="384" t="s">
        <v>845</v>
      </c>
      <c r="H193" s="385">
        <v>117.91</v>
      </c>
      <c r="I193" s="386"/>
      <c r="L193" s="381"/>
      <c r="M193" s="387"/>
      <c r="N193" s="388"/>
      <c r="O193" s="388"/>
      <c r="P193" s="388"/>
      <c r="Q193" s="388"/>
      <c r="R193" s="388"/>
      <c r="S193" s="388"/>
      <c r="T193" s="389"/>
      <c r="AT193" s="383" t="s">
        <v>156</v>
      </c>
      <c r="AU193" s="383" t="s">
        <v>88</v>
      </c>
      <c r="AV193" s="380" t="s">
        <v>88</v>
      </c>
      <c r="AW193" s="380" t="s">
        <v>34</v>
      </c>
      <c r="AX193" s="380" t="s">
        <v>79</v>
      </c>
      <c r="AY193" s="383" t="s">
        <v>141</v>
      </c>
    </row>
    <row r="194" spans="1:65" s="473" customFormat="1" ht="11.25">
      <c r="B194" s="474"/>
      <c r="D194" s="382" t="s">
        <v>156</v>
      </c>
      <c r="E194" s="475" t="s">
        <v>1</v>
      </c>
      <c r="F194" s="476" t="s">
        <v>172</v>
      </c>
      <c r="H194" s="477">
        <v>117.91</v>
      </c>
      <c r="I194" s="497"/>
      <c r="L194" s="474"/>
      <c r="M194" s="478"/>
      <c r="N194" s="479"/>
      <c r="O194" s="479"/>
      <c r="P194" s="479"/>
      <c r="Q194" s="479"/>
      <c r="R194" s="479"/>
      <c r="S194" s="479"/>
      <c r="T194" s="480"/>
      <c r="AT194" s="475" t="s">
        <v>156</v>
      </c>
      <c r="AU194" s="475" t="s">
        <v>88</v>
      </c>
      <c r="AV194" s="473" t="s">
        <v>149</v>
      </c>
      <c r="AW194" s="473" t="s">
        <v>34</v>
      </c>
      <c r="AX194" s="473" t="s">
        <v>86</v>
      </c>
      <c r="AY194" s="475" t="s">
        <v>141</v>
      </c>
    </row>
    <row r="195" spans="1:65" s="378" customFormat="1" ht="37.9" customHeight="1">
      <c r="A195" s="251"/>
      <c r="B195" s="252"/>
      <c r="C195" s="481" t="s">
        <v>176</v>
      </c>
      <c r="D195" s="481" t="s">
        <v>158</v>
      </c>
      <c r="E195" s="482" t="s">
        <v>396</v>
      </c>
      <c r="F195" s="483" t="s">
        <v>397</v>
      </c>
      <c r="G195" s="484" t="s">
        <v>228</v>
      </c>
      <c r="H195" s="485">
        <v>235.82</v>
      </c>
      <c r="I195" s="177"/>
      <c r="J195" s="486">
        <f>ROUND(I195*H195,2)</f>
        <v>0</v>
      </c>
      <c r="K195" s="483" t="s">
        <v>1</v>
      </c>
      <c r="L195" s="487"/>
      <c r="M195" s="488" t="s">
        <v>1</v>
      </c>
      <c r="N195" s="489" t="s">
        <v>44</v>
      </c>
      <c r="O195" s="376">
        <v>0</v>
      </c>
      <c r="P195" s="376">
        <f>O195*H195</f>
        <v>0</v>
      </c>
      <c r="Q195" s="376">
        <v>0</v>
      </c>
      <c r="R195" s="376">
        <f>Q195*H195</f>
        <v>0</v>
      </c>
      <c r="S195" s="376">
        <v>0</v>
      </c>
      <c r="T195" s="377">
        <f>S195*H195</f>
        <v>0</v>
      </c>
      <c r="U195" s="251"/>
      <c r="V195" s="251"/>
      <c r="W195" s="251"/>
      <c r="X195" s="251"/>
      <c r="Y195" s="251"/>
      <c r="Z195" s="251"/>
      <c r="AA195" s="251"/>
      <c r="AB195" s="251"/>
      <c r="AC195" s="251"/>
      <c r="AD195" s="251"/>
      <c r="AE195" s="251"/>
      <c r="AR195" s="379" t="s">
        <v>161</v>
      </c>
      <c r="AT195" s="379" t="s">
        <v>158</v>
      </c>
      <c r="AU195" s="379" t="s">
        <v>88</v>
      </c>
      <c r="AY195" s="240" t="s">
        <v>141</v>
      </c>
      <c r="BE195" s="339">
        <f>IF(N195="základní",J195,0)</f>
        <v>0</v>
      </c>
      <c r="BF195" s="339">
        <f>IF(N195="snížená",J195,0)</f>
        <v>0</v>
      </c>
      <c r="BG195" s="339">
        <f>IF(N195="zákl. přenesená",J195,0)</f>
        <v>0</v>
      </c>
      <c r="BH195" s="339">
        <f>IF(N195="sníž. přenesená",J195,0)</f>
        <v>0</v>
      </c>
      <c r="BI195" s="339">
        <f>IF(N195="nulová",J195,0)</f>
        <v>0</v>
      </c>
      <c r="BJ195" s="240" t="s">
        <v>86</v>
      </c>
      <c r="BK195" s="339">
        <f>ROUND(I195*H195,2)</f>
        <v>0</v>
      </c>
      <c r="BL195" s="240" t="s">
        <v>149</v>
      </c>
      <c r="BM195" s="379" t="s">
        <v>846</v>
      </c>
    </row>
    <row r="196" spans="1:65" s="378" customFormat="1" ht="19.5">
      <c r="A196" s="251"/>
      <c r="B196" s="252"/>
      <c r="C196" s="251"/>
      <c r="D196" s="382" t="s">
        <v>322</v>
      </c>
      <c r="E196" s="251"/>
      <c r="F196" s="462" t="s">
        <v>399</v>
      </c>
      <c r="G196" s="251"/>
      <c r="H196" s="251"/>
      <c r="I196" s="495"/>
      <c r="J196" s="251"/>
      <c r="K196" s="251"/>
      <c r="L196" s="252"/>
      <c r="M196" s="463"/>
      <c r="N196" s="464"/>
      <c r="O196" s="253"/>
      <c r="P196" s="253"/>
      <c r="Q196" s="253"/>
      <c r="R196" s="253"/>
      <c r="S196" s="253"/>
      <c r="T196" s="465"/>
      <c r="U196" s="251"/>
      <c r="V196" s="251"/>
      <c r="W196" s="251"/>
      <c r="X196" s="251"/>
      <c r="Y196" s="251"/>
      <c r="Z196" s="251"/>
      <c r="AA196" s="251"/>
      <c r="AB196" s="251"/>
      <c r="AC196" s="251"/>
      <c r="AD196" s="251"/>
      <c r="AE196" s="251"/>
      <c r="AT196" s="240" t="s">
        <v>322</v>
      </c>
      <c r="AU196" s="240" t="s">
        <v>88</v>
      </c>
    </row>
    <row r="197" spans="1:65" s="380" customFormat="1" ht="11.25">
      <c r="B197" s="381"/>
      <c r="D197" s="382" t="s">
        <v>156</v>
      </c>
      <c r="E197" s="383" t="s">
        <v>1</v>
      </c>
      <c r="F197" s="384" t="s">
        <v>847</v>
      </c>
      <c r="H197" s="385">
        <v>235.82</v>
      </c>
      <c r="I197" s="386"/>
      <c r="L197" s="381"/>
      <c r="M197" s="387"/>
      <c r="N197" s="388"/>
      <c r="O197" s="388"/>
      <c r="P197" s="388"/>
      <c r="Q197" s="388"/>
      <c r="R197" s="388"/>
      <c r="S197" s="388"/>
      <c r="T197" s="389"/>
      <c r="AT197" s="383" t="s">
        <v>156</v>
      </c>
      <c r="AU197" s="383" t="s">
        <v>88</v>
      </c>
      <c r="AV197" s="380" t="s">
        <v>88</v>
      </c>
      <c r="AW197" s="380" t="s">
        <v>34</v>
      </c>
      <c r="AX197" s="380" t="s">
        <v>86</v>
      </c>
      <c r="AY197" s="383" t="s">
        <v>141</v>
      </c>
    </row>
    <row r="198" spans="1:65" s="378" customFormat="1" ht="62.65" customHeight="1">
      <c r="A198" s="251"/>
      <c r="B198" s="252"/>
      <c r="C198" s="368" t="s">
        <v>260</v>
      </c>
      <c r="D198" s="368" t="s">
        <v>144</v>
      </c>
      <c r="E198" s="369" t="s">
        <v>401</v>
      </c>
      <c r="F198" s="370" t="s">
        <v>402</v>
      </c>
      <c r="G198" s="371" t="s">
        <v>166</v>
      </c>
      <c r="H198" s="372">
        <v>25.19</v>
      </c>
      <c r="I198" s="151"/>
      <c r="J198" s="373">
        <f>ROUND(I198*H198,2)</f>
        <v>0</v>
      </c>
      <c r="K198" s="370" t="s">
        <v>148</v>
      </c>
      <c r="L198" s="252"/>
      <c r="M198" s="374" t="s">
        <v>1</v>
      </c>
      <c r="N198" s="375" t="s">
        <v>44</v>
      </c>
      <c r="O198" s="376">
        <v>0.28599999999999998</v>
      </c>
      <c r="P198" s="376">
        <f>O198*H198</f>
        <v>7.2043400000000002</v>
      </c>
      <c r="Q198" s="376">
        <v>0</v>
      </c>
      <c r="R198" s="376">
        <f>Q198*H198</f>
        <v>0</v>
      </c>
      <c r="S198" s="376">
        <v>0</v>
      </c>
      <c r="T198" s="377">
        <f>S198*H198</f>
        <v>0</v>
      </c>
      <c r="U198" s="251"/>
      <c r="V198" s="251"/>
      <c r="W198" s="251"/>
      <c r="X198" s="251"/>
      <c r="Y198" s="251"/>
      <c r="Z198" s="251"/>
      <c r="AA198" s="251"/>
      <c r="AB198" s="251"/>
      <c r="AC198" s="251"/>
      <c r="AD198" s="251"/>
      <c r="AE198" s="251"/>
      <c r="AR198" s="379" t="s">
        <v>149</v>
      </c>
      <c r="AT198" s="379" t="s">
        <v>144</v>
      </c>
      <c r="AU198" s="379" t="s">
        <v>88</v>
      </c>
      <c r="AY198" s="240" t="s">
        <v>141</v>
      </c>
      <c r="BE198" s="339">
        <f>IF(N198="základní",J198,0)</f>
        <v>0</v>
      </c>
      <c r="BF198" s="339">
        <f>IF(N198="snížená",J198,0)</f>
        <v>0</v>
      </c>
      <c r="BG198" s="339">
        <f>IF(N198="zákl. přenesená",J198,0)</f>
        <v>0</v>
      </c>
      <c r="BH198" s="339">
        <f>IF(N198="sníž. přenesená",J198,0)</f>
        <v>0</v>
      </c>
      <c r="BI198" s="339">
        <f>IF(N198="nulová",J198,0)</f>
        <v>0</v>
      </c>
      <c r="BJ198" s="240" t="s">
        <v>86</v>
      </c>
      <c r="BK198" s="339">
        <f>ROUND(I198*H198,2)</f>
        <v>0</v>
      </c>
      <c r="BL198" s="240" t="s">
        <v>149</v>
      </c>
      <c r="BM198" s="379" t="s">
        <v>848</v>
      </c>
    </row>
    <row r="199" spans="1:65" s="466" customFormat="1" ht="11.25">
      <c r="B199" s="467"/>
      <c r="D199" s="382" t="s">
        <v>156</v>
      </c>
      <c r="E199" s="468" t="s">
        <v>1</v>
      </c>
      <c r="F199" s="469" t="s">
        <v>660</v>
      </c>
      <c r="H199" s="468" t="s">
        <v>1</v>
      </c>
      <c r="I199" s="496"/>
      <c r="L199" s="467"/>
      <c r="M199" s="470"/>
      <c r="N199" s="471"/>
      <c r="O199" s="471"/>
      <c r="P199" s="471"/>
      <c r="Q199" s="471"/>
      <c r="R199" s="471"/>
      <c r="S199" s="471"/>
      <c r="T199" s="472"/>
      <c r="AT199" s="468" t="s">
        <v>156</v>
      </c>
      <c r="AU199" s="468" t="s">
        <v>88</v>
      </c>
      <c r="AV199" s="466" t="s">
        <v>86</v>
      </c>
      <c r="AW199" s="466" t="s">
        <v>34</v>
      </c>
      <c r="AX199" s="466" t="s">
        <v>79</v>
      </c>
      <c r="AY199" s="468" t="s">
        <v>141</v>
      </c>
    </row>
    <row r="200" spans="1:65" s="466" customFormat="1" ht="11.25">
      <c r="B200" s="467"/>
      <c r="D200" s="382" t="s">
        <v>156</v>
      </c>
      <c r="E200" s="468" t="s">
        <v>1</v>
      </c>
      <c r="F200" s="469" t="s">
        <v>354</v>
      </c>
      <c r="H200" s="468" t="s">
        <v>1</v>
      </c>
      <c r="I200" s="496"/>
      <c r="L200" s="467"/>
      <c r="M200" s="470"/>
      <c r="N200" s="471"/>
      <c r="O200" s="471"/>
      <c r="P200" s="471"/>
      <c r="Q200" s="471"/>
      <c r="R200" s="471"/>
      <c r="S200" s="471"/>
      <c r="T200" s="472"/>
      <c r="AT200" s="468" t="s">
        <v>156</v>
      </c>
      <c r="AU200" s="468" t="s">
        <v>88</v>
      </c>
      <c r="AV200" s="466" t="s">
        <v>86</v>
      </c>
      <c r="AW200" s="466" t="s">
        <v>34</v>
      </c>
      <c r="AX200" s="466" t="s">
        <v>79</v>
      </c>
      <c r="AY200" s="468" t="s">
        <v>141</v>
      </c>
    </row>
    <row r="201" spans="1:65" s="380" customFormat="1" ht="11.25">
      <c r="B201" s="381"/>
      <c r="D201" s="382" t="s">
        <v>156</v>
      </c>
      <c r="E201" s="383" t="s">
        <v>1</v>
      </c>
      <c r="F201" s="384" t="s">
        <v>849</v>
      </c>
      <c r="H201" s="385">
        <v>25.19</v>
      </c>
      <c r="I201" s="386"/>
      <c r="L201" s="381"/>
      <c r="M201" s="387"/>
      <c r="N201" s="388"/>
      <c r="O201" s="388"/>
      <c r="P201" s="388"/>
      <c r="Q201" s="388"/>
      <c r="R201" s="388"/>
      <c r="S201" s="388"/>
      <c r="T201" s="389"/>
      <c r="AT201" s="383" t="s">
        <v>156</v>
      </c>
      <c r="AU201" s="383" t="s">
        <v>88</v>
      </c>
      <c r="AV201" s="380" t="s">
        <v>88</v>
      </c>
      <c r="AW201" s="380" t="s">
        <v>34</v>
      </c>
      <c r="AX201" s="380" t="s">
        <v>86</v>
      </c>
      <c r="AY201" s="383" t="s">
        <v>141</v>
      </c>
    </row>
    <row r="202" spans="1:65" s="378" customFormat="1" ht="14.45" customHeight="1">
      <c r="A202" s="251"/>
      <c r="B202" s="252"/>
      <c r="C202" s="481" t="s">
        <v>265</v>
      </c>
      <c r="D202" s="481" t="s">
        <v>158</v>
      </c>
      <c r="E202" s="482" t="s">
        <v>406</v>
      </c>
      <c r="F202" s="483" t="s">
        <v>407</v>
      </c>
      <c r="G202" s="484" t="s">
        <v>228</v>
      </c>
      <c r="H202" s="485">
        <v>50.38</v>
      </c>
      <c r="I202" s="177"/>
      <c r="J202" s="486">
        <f>ROUND(I202*H202,2)</f>
        <v>0</v>
      </c>
      <c r="K202" s="483" t="s">
        <v>148</v>
      </c>
      <c r="L202" s="487"/>
      <c r="M202" s="488" t="s">
        <v>1</v>
      </c>
      <c r="N202" s="489" t="s">
        <v>44</v>
      </c>
      <c r="O202" s="376">
        <v>0</v>
      </c>
      <c r="P202" s="376">
        <f>O202*H202</f>
        <v>0</v>
      </c>
      <c r="Q202" s="376">
        <v>0</v>
      </c>
      <c r="R202" s="376">
        <f>Q202*H202</f>
        <v>0</v>
      </c>
      <c r="S202" s="376">
        <v>0</v>
      </c>
      <c r="T202" s="377">
        <f>S202*H202</f>
        <v>0</v>
      </c>
      <c r="U202" s="251"/>
      <c r="V202" s="251"/>
      <c r="W202" s="251"/>
      <c r="X202" s="251"/>
      <c r="Y202" s="251"/>
      <c r="Z202" s="251"/>
      <c r="AA202" s="251"/>
      <c r="AB202" s="251"/>
      <c r="AC202" s="251"/>
      <c r="AD202" s="251"/>
      <c r="AE202" s="251"/>
      <c r="AR202" s="379" t="s">
        <v>161</v>
      </c>
      <c r="AT202" s="379" t="s">
        <v>158</v>
      </c>
      <c r="AU202" s="379" t="s">
        <v>88</v>
      </c>
      <c r="AY202" s="240" t="s">
        <v>141</v>
      </c>
      <c r="BE202" s="339">
        <f>IF(N202="základní",J202,0)</f>
        <v>0</v>
      </c>
      <c r="BF202" s="339">
        <f>IF(N202="snížená",J202,0)</f>
        <v>0</v>
      </c>
      <c r="BG202" s="339">
        <f>IF(N202="zákl. přenesená",J202,0)</f>
        <v>0</v>
      </c>
      <c r="BH202" s="339">
        <f>IF(N202="sníž. přenesená",J202,0)</f>
        <v>0</v>
      </c>
      <c r="BI202" s="339">
        <f>IF(N202="nulová",J202,0)</f>
        <v>0</v>
      </c>
      <c r="BJ202" s="240" t="s">
        <v>86</v>
      </c>
      <c r="BK202" s="339">
        <f>ROUND(I202*H202,2)</f>
        <v>0</v>
      </c>
      <c r="BL202" s="240" t="s">
        <v>149</v>
      </c>
      <c r="BM202" s="379" t="s">
        <v>850</v>
      </c>
    </row>
    <row r="203" spans="1:65" s="378" customFormat="1" ht="19.5">
      <c r="A203" s="251"/>
      <c r="B203" s="252"/>
      <c r="C203" s="251"/>
      <c r="D203" s="382" t="s">
        <v>322</v>
      </c>
      <c r="E203" s="251"/>
      <c r="F203" s="462" t="s">
        <v>399</v>
      </c>
      <c r="G203" s="251"/>
      <c r="H203" s="251"/>
      <c r="I203" s="495"/>
      <c r="J203" s="251"/>
      <c r="K203" s="251"/>
      <c r="L203" s="252"/>
      <c r="M203" s="463"/>
      <c r="N203" s="464"/>
      <c r="O203" s="253"/>
      <c r="P203" s="253"/>
      <c r="Q203" s="253"/>
      <c r="R203" s="253"/>
      <c r="S203" s="253"/>
      <c r="T203" s="465"/>
      <c r="U203" s="251"/>
      <c r="V203" s="251"/>
      <c r="W203" s="251"/>
      <c r="X203" s="251"/>
      <c r="Y203" s="251"/>
      <c r="Z203" s="251"/>
      <c r="AA203" s="251"/>
      <c r="AB203" s="251"/>
      <c r="AC203" s="251"/>
      <c r="AD203" s="251"/>
      <c r="AE203" s="251"/>
      <c r="AT203" s="240" t="s">
        <v>322</v>
      </c>
      <c r="AU203" s="240" t="s">
        <v>88</v>
      </c>
    </row>
    <row r="204" spans="1:65" s="380" customFormat="1" ht="11.25">
      <c r="B204" s="381"/>
      <c r="D204" s="382" t="s">
        <v>156</v>
      </c>
      <c r="F204" s="384" t="s">
        <v>851</v>
      </c>
      <c r="H204" s="385">
        <v>50.38</v>
      </c>
      <c r="I204" s="386"/>
      <c r="L204" s="381"/>
      <c r="M204" s="387"/>
      <c r="N204" s="388"/>
      <c r="O204" s="388"/>
      <c r="P204" s="388"/>
      <c r="Q204" s="388"/>
      <c r="R204" s="388"/>
      <c r="S204" s="388"/>
      <c r="T204" s="389"/>
      <c r="AT204" s="383" t="s">
        <v>156</v>
      </c>
      <c r="AU204" s="383" t="s">
        <v>88</v>
      </c>
      <c r="AV204" s="380" t="s">
        <v>88</v>
      </c>
      <c r="AW204" s="380" t="s">
        <v>3</v>
      </c>
      <c r="AX204" s="380" t="s">
        <v>86</v>
      </c>
      <c r="AY204" s="383" t="s">
        <v>141</v>
      </c>
    </row>
    <row r="205" spans="1:65" s="378" customFormat="1" ht="49.15" customHeight="1">
      <c r="A205" s="251"/>
      <c r="B205" s="252"/>
      <c r="C205" s="368" t="s">
        <v>276</v>
      </c>
      <c r="D205" s="368" t="s">
        <v>144</v>
      </c>
      <c r="E205" s="369" t="s">
        <v>852</v>
      </c>
      <c r="F205" s="370" t="s">
        <v>853</v>
      </c>
      <c r="G205" s="371" t="s">
        <v>204</v>
      </c>
      <c r="H205" s="372">
        <v>40</v>
      </c>
      <c r="I205" s="151"/>
      <c r="J205" s="373">
        <f>ROUND(I205*H205,2)</f>
        <v>0</v>
      </c>
      <c r="K205" s="370" t="s">
        <v>148</v>
      </c>
      <c r="L205" s="252"/>
      <c r="M205" s="374" t="s">
        <v>1</v>
      </c>
      <c r="N205" s="375" t="s">
        <v>44</v>
      </c>
      <c r="O205" s="376">
        <v>0.153</v>
      </c>
      <c r="P205" s="376">
        <f>O205*H205</f>
        <v>6.12</v>
      </c>
      <c r="Q205" s="376">
        <v>0</v>
      </c>
      <c r="R205" s="376">
        <f>Q205*H205</f>
        <v>0</v>
      </c>
      <c r="S205" s="376">
        <v>0</v>
      </c>
      <c r="T205" s="377">
        <f>S205*H205</f>
        <v>0</v>
      </c>
      <c r="U205" s="251"/>
      <c r="V205" s="251"/>
      <c r="W205" s="251"/>
      <c r="X205" s="251"/>
      <c r="Y205" s="251"/>
      <c r="Z205" s="251"/>
      <c r="AA205" s="251"/>
      <c r="AB205" s="251"/>
      <c r="AC205" s="251"/>
      <c r="AD205" s="251"/>
      <c r="AE205" s="251"/>
      <c r="AR205" s="379" t="s">
        <v>149</v>
      </c>
      <c r="AT205" s="379" t="s">
        <v>144</v>
      </c>
      <c r="AU205" s="379" t="s">
        <v>88</v>
      </c>
      <c r="AY205" s="240" t="s">
        <v>141</v>
      </c>
      <c r="BE205" s="339">
        <f>IF(N205="základní",J205,0)</f>
        <v>0</v>
      </c>
      <c r="BF205" s="339">
        <f>IF(N205="snížená",J205,0)</f>
        <v>0</v>
      </c>
      <c r="BG205" s="339">
        <f>IF(N205="zákl. přenesená",J205,0)</f>
        <v>0</v>
      </c>
      <c r="BH205" s="339">
        <f>IF(N205="sníž. přenesená",J205,0)</f>
        <v>0</v>
      </c>
      <c r="BI205" s="339">
        <f>IF(N205="nulová",J205,0)</f>
        <v>0</v>
      </c>
      <c r="BJ205" s="240" t="s">
        <v>86</v>
      </c>
      <c r="BK205" s="339">
        <f>ROUND(I205*H205,2)</f>
        <v>0</v>
      </c>
      <c r="BL205" s="240" t="s">
        <v>149</v>
      </c>
      <c r="BM205" s="379" t="s">
        <v>854</v>
      </c>
    </row>
    <row r="206" spans="1:65" s="466" customFormat="1" ht="11.25">
      <c r="B206" s="467"/>
      <c r="D206" s="382" t="s">
        <v>156</v>
      </c>
      <c r="E206" s="468" t="s">
        <v>1</v>
      </c>
      <c r="F206" s="469" t="s">
        <v>325</v>
      </c>
      <c r="H206" s="468" t="s">
        <v>1</v>
      </c>
      <c r="I206" s="496"/>
      <c r="L206" s="467"/>
      <c r="M206" s="470"/>
      <c r="N206" s="471"/>
      <c r="O206" s="471"/>
      <c r="P206" s="471"/>
      <c r="Q206" s="471"/>
      <c r="R206" s="471"/>
      <c r="S206" s="471"/>
      <c r="T206" s="472"/>
      <c r="AT206" s="468" t="s">
        <v>156</v>
      </c>
      <c r="AU206" s="468" t="s">
        <v>88</v>
      </c>
      <c r="AV206" s="466" t="s">
        <v>86</v>
      </c>
      <c r="AW206" s="466" t="s">
        <v>34</v>
      </c>
      <c r="AX206" s="466" t="s">
        <v>79</v>
      </c>
      <c r="AY206" s="468" t="s">
        <v>141</v>
      </c>
    </row>
    <row r="207" spans="1:65" s="380" customFormat="1" ht="11.25">
      <c r="B207" s="381"/>
      <c r="D207" s="382" t="s">
        <v>156</v>
      </c>
      <c r="E207" s="383" t="s">
        <v>1</v>
      </c>
      <c r="F207" s="384" t="s">
        <v>855</v>
      </c>
      <c r="H207" s="385">
        <v>40</v>
      </c>
      <c r="I207" s="386"/>
      <c r="L207" s="381"/>
      <c r="M207" s="387"/>
      <c r="N207" s="388"/>
      <c r="O207" s="388"/>
      <c r="P207" s="388"/>
      <c r="Q207" s="388"/>
      <c r="R207" s="388"/>
      <c r="S207" s="388"/>
      <c r="T207" s="389"/>
      <c r="AT207" s="383" t="s">
        <v>156</v>
      </c>
      <c r="AU207" s="383" t="s">
        <v>88</v>
      </c>
      <c r="AV207" s="380" t="s">
        <v>88</v>
      </c>
      <c r="AW207" s="380" t="s">
        <v>34</v>
      </c>
      <c r="AX207" s="380" t="s">
        <v>86</v>
      </c>
      <c r="AY207" s="383" t="s">
        <v>141</v>
      </c>
    </row>
    <row r="208" spans="1:65" s="378" customFormat="1" ht="37.9" customHeight="1">
      <c r="A208" s="251"/>
      <c r="B208" s="252"/>
      <c r="C208" s="368" t="s">
        <v>7</v>
      </c>
      <c r="D208" s="368" t="s">
        <v>144</v>
      </c>
      <c r="E208" s="369" t="s">
        <v>856</v>
      </c>
      <c r="F208" s="370" t="s">
        <v>857</v>
      </c>
      <c r="G208" s="371" t="s">
        <v>204</v>
      </c>
      <c r="H208" s="372">
        <v>22</v>
      </c>
      <c r="I208" s="151"/>
      <c r="J208" s="373">
        <f>ROUND(I208*H208,2)</f>
        <v>0</v>
      </c>
      <c r="K208" s="370" t="s">
        <v>148</v>
      </c>
      <c r="L208" s="252"/>
      <c r="M208" s="374" t="s">
        <v>1</v>
      </c>
      <c r="N208" s="375" t="s">
        <v>44</v>
      </c>
      <c r="O208" s="376">
        <v>0.254</v>
      </c>
      <c r="P208" s="376">
        <f>O208*H208</f>
        <v>5.5880000000000001</v>
      </c>
      <c r="Q208" s="376">
        <v>0</v>
      </c>
      <c r="R208" s="376">
        <f>Q208*H208</f>
        <v>0</v>
      </c>
      <c r="S208" s="376">
        <v>0</v>
      </c>
      <c r="T208" s="377">
        <f>S208*H208</f>
        <v>0</v>
      </c>
      <c r="U208" s="251"/>
      <c r="V208" s="251"/>
      <c r="W208" s="251"/>
      <c r="X208" s="251"/>
      <c r="Y208" s="251"/>
      <c r="Z208" s="251"/>
      <c r="AA208" s="251"/>
      <c r="AB208" s="251"/>
      <c r="AC208" s="251"/>
      <c r="AD208" s="251"/>
      <c r="AE208" s="251"/>
      <c r="AR208" s="379" t="s">
        <v>149</v>
      </c>
      <c r="AT208" s="379" t="s">
        <v>144</v>
      </c>
      <c r="AU208" s="379" t="s">
        <v>88</v>
      </c>
      <c r="AY208" s="240" t="s">
        <v>141</v>
      </c>
      <c r="BE208" s="339">
        <f>IF(N208="základní",J208,0)</f>
        <v>0</v>
      </c>
      <c r="BF208" s="339">
        <f>IF(N208="snížená",J208,0)</f>
        <v>0</v>
      </c>
      <c r="BG208" s="339">
        <f>IF(N208="zákl. přenesená",J208,0)</f>
        <v>0</v>
      </c>
      <c r="BH208" s="339">
        <f>IF(N208="sníž. přenesená",J208,0)</f>
        <v>0</v>
      </c>
      <c r="BI208" s="339">
        <f>IF(N208="nulová",J208,0)</f>
        <v>0</v>
      </c>
      <c r="BJ208" s="240" t="s">
        <v>86</v>
      </c>
      <c r="BK208" s="339">
        <f>ROUND(I208*H208,2)</f>
        <v>0</v>
      </c>
      <c r="BL208" s="240" t="s">
        <v>149</v>
      </c>
      <c r="BM208" s="379" t="s">
        <v>858</v>
      </c>
    </row>
    <row r="209" spans="1:65" s="380" customFormat="1" ht="11.25">
      <c r="B209" s="381"/>
      <c r="D209" s="382" t="s">
        <v>156</v>
      </c>
      <c r="E209" s="383" t="s">
        <v>1</v>
      </c>
      <c r="F209" s="384" t="s">
        <v>859</v>
      </c>
      <c r="H209" s="385">
        <v>22</v>
      </c>
      <c r="I209" s="386"/>
      <c r="L209" s="381"/>
      <c r="M209" s="387"/>
      <c r="N209" s="388"/>
      <c r="O209" s="388"/>
      <c r="P209" s="388"/>
      <c r="Q209" s="388"/>
      <c r="R209" s="388"/>
      <c r="S209" s="388"/>
      <c r="T209" s="389"/>
      <c r="AT209" s="383" t="s">
        <v>156</v>
      </c>
      <c r="AU209" s="383" t="s">
        <v>88</v>
      </c>
      <c r="AV209" s="380" t="s">
        <v>88</v>
      </c>
      <c r="AW209" s="380" t="s">
        <v>34</v>
      </c>
      <c r="AX209" s="380" t="s">
        <v>86</v>
      </c>
      <c r="AY209" s="383" t="s">
        <v>141</v>
      </c>
    </row>
    <row r="210" spans="1:65" s="378" customFormat="1" ht="37.9" customHeight="1">
      <c r="A210" s="251"/>
      <c r="B210" s="252"/>
      <c r="C210" s="368" t="s">
        <v>304</v>
      </c>
      <c r="D210" s="368" t="s">
        <v>144</v>
      </c>
      <c r="E210" s="369" t="s">
        <v>860</v>
      </c>
      <c r="F210" s="370" t="s">
        <v>861</v>
      </c>
      <c r="G210" s="371" t="s">
        <v>204</v>
      </c>
      <c r="H210" s="372">
        <v>62</v>
      </c>
      <c r="I210" s="151"/>
      <c r="J210" s="373">
        <f>ROUND(I210*H210,2)</f>
        <v>0</v>
      </c>
      <c r="K210" s="370" t="s">
        <v>148</v>
      </c>
      <c r="L210" s="252"/>
      <c r="M210" s="374" t="s">
        <v>1</v>
      </c>
      <c r="N210" s="375" t="s">
        <v>44</v>
      </c>
      <c r="O210" s="376">
        <v>7.0000000000000001E-3</v>
      </c>
      <c r="P210" s="376">
        <f>O210*H210</f>
        <v>0.434</v>
      </c>
      <c r="Q210" s="376">
        <v>0</v>
      </c>
      <c r="R210" s="376">
        <f>Q210*H210</f>
        <v>0</v>
      </c>
      <c r="S210" s="376">
        <v>0</v>
      </c>
      <c r="T210" s="377">
        <f>S210*H210</f>
        <v>0</v>
      </c>
      <c r="U210" s="251"/>
      <c r="V210" s="251"/>
      <c r="W210" s="251"/>
      <c r="X210" s="251"/>
      <c r="Y210" s="251"/>
      <c r="Z210" s="251"/>
      <c r="AA210" s="251"/>
      <c r="AB210" s="251"/>
      <c r="AC210" s="251"/>
      <c r="AD210" s="251"/>
      <c r="AE210" s="251"/>
      <c r="AR210" s="379" t="s">
        <v>149</v>
      </c>
      <c r="AT210" s="379" t="s">
        <v>144</v>
      </c>
      <c r="AU210" s="379" t="s">
        <v>88</v>
      </c>
      <c r="AY210" s="240" t="s">
        <v>141</v>
      </c>
      <c r="BE210" s="339">
        <f>IF(N210="základní",J210,0)</f>
        <v>0</v>
      </c>
      <c r="BF210" s="339">
        <f>IF(N210="snížená",J210,0)</f>
        <v>0</v>
      </c>
      <c r="BG210" s="339">
        <f>IF(N210="zákl. přenesená",J210,0)</f>
        <v>0</v>
      </c>
      <c r="BH210" s="339">
        <f>IF(N210="sníž. přenesená",J210,0)</f>
        <v>0</v>
      </c>
      <c r="BI210" s="339">
        <f>IF(N210="nulová",J210,0)</f>
        <v>0</v>
      </c>
      <c r="BJ210" s="240" t="s">
        <v>86</v>
      </c>
      <c r="BK210" s="339">
        <f>ROUND(I210*H210,2)</f>
        <v>0</v>
      </c>
      <c r="BL210" s="240" t="s">
        <v>149</v>
      </c>
      <c r="BM210" s="379" t="s">
        <v>862</v>
      </c>
    </row>
    <row r="211" spans="1:65" s="466" customFormat="1" ht="11.25">
      <c r="B211" s="467"/>
      <c r="D211" s="382" t="s">
        <v>156</v>
      </c>
      <c r="E211" s="468" t="s">
        <v>1</v>
      </c>
      <c r="F211" s="469" t="s">
        <v>324</v>
      </c>
      <c r="H211" s="468" t="s">
        <v>1</v>
      </c>
      <c r="I211" s="496"/>
      <c r="L211" s="467"/>
      <c r="M211" s="470"/>
      <c r="N211" s="471"/>
      <c r="O211" s="471"/>
      <c r="P211" s="471"/>
      <c r="Q211" s="471"/>
      <c r="R211" s="471"/>
      <c r="S211" s="471"/>
      <c r="T211" s="472"/>
      <c r="AT211" s="468" t="s">
        <v>156</v>
      </c>
      <c r="AU211" s="468" t="s">
        <v>88</v>
      </c>
      <c r="AV211" s="466" t="s">
        <v>86</v>
      </c>
      <c r="AW211" s="466" t="s">
        <v>34</v>
      </c>
      <c r="AX211" s="466" t="s">
        <v>79</v>
      </c>
      <c r="AY211" s="468" t="s">
        <v>141</v>
      </c>
    </row>
    <row r="212" spans="1:65" s="466" customFormat="1" ht="11.25">
      <c r="B212" s="467"/>
      <c r="D212" s="382" t="s">
        <v>156</v>
      </c>
      <c r="E212" s="468" t="s">
        <v>1</v>
      </c>
      <c r="F212" s="469" t="s">
        <v>325</v>
      </c>
      <c r="H212" s="468" t="s">
        <v>1</v>
      </c>
      <c r="I212" s="496"/>
      <c r="L212" s="467"/>
      <c r="M212" s="470"/>
      <c r="N212" s="471"/>
      <c r="O212" s="471"/>
      <c r="P212" s="471"/>
      <c r="Q212" s="471"/>
      <c r="R212" s="471"/>
      <c r="S212" s="471"/>
      <c r="T212" s="472"/>
      <c r="AT212" s="468" t="s">
        <v>156</v>
      </c>
      <c r="AU212" s="468" t="s">
        <v>88</v>
      </c>
      <c r="AV212" s="466" t="s">
        <v>86</v>
      </c>
      <c r="AW212" s="466" t="s">
        <v>34</v>
      </c>
      <c r="AX212" s="466" t="s">
        <v>79</v>
      </c>
      <c r="AY212" s="468" t="s">
        <v>141</v>
      </c>
    </row>
    <row r="213" spans="1:65" s="380" customFormat="1" ht="11.25">
      <c r="B213" s="381"/>
      <c r="D213" s="382" t="s">
        <v>156</v>
      </c>
      <c r="E213" s="383" t="s">
        <v>1</v>
      </c>
      <c r="F213" s="384" t="s">
        <v>863</v>
      </c>
      <c r="H213" s="385">
        <v>62</v>
      </c>
      <c r="I213" s="386"/>
      <c r="L213" s="381"/>
      <c r="M213" s="387"/>
      <c r="N213" s="388"/>
      <c r="O213" s="388"/>
      <c r="P213" s="388"/>
      <c r="Q213" s="388"/>
      <c r="R213" s="388"/>
      <c r="S213" s="388"/>
      <c r="T213" s="389"/>
      <c r="AT213" s="383" t="s">
        <v>156</v>
      </c>
      <c r="AU213" s="383" t="s">
        <v>88</v>
      </c>
      <c r="AV213" s="380" t="s">
        <v>88</v>
      </c>
      <c r="AW213" s="380" t="s">
        <v>34</v>
      </c>
      <c r="AX213" s="380" t="s">
        <v>86</v>
      </c>
      <c r="AY213" s="383" t="s">
        <v>141</v>
      </c>
    </row>
    <row r="214" spans="1:65" s="378" customFormat="1" ht="14.45" customHeight="1">
      <c r="A214" s="251"/>
      <c r="B214" s="252"/>
      <c r="C214" s="481" t="s">
        <v>307</v>
      </c>
      <c r="D214" s="481" t="s">
        <v>158</v>
      </c>
      <c r="E214" s="482" t="s">
        <v>864</v>
      </c>
      <c r="F214" s="483" t="s">
        <v>865</v>
      </c>
      <c r="G214" s="484" t="s">
        <v>866</v>
      </c>
      <c r="H214" s="485">
        <v>1.24</v>
      </c>
      <c r="I214" s="177"/>
      <c r="J214" s="486">
        <f>ROUND(I214*H214,2)</f>
        <v>0</v>
      </c>
      <c r="K214" s="483" t="s">
        <v>148</v>
      </c>
      <c r="L214" s="487"/>
      <c r="M214" s="488" t="s">
        <v>1</v>
      </c>
      <c r="N214" s="489" t="s">
        <v>44</v>
      </c>
      <c r="O214" s="376">
        <v>0</v>
      </c>
      <c r="P214" s="376">
        <f>O214*H214</f>
        <v>0</v>
      </c>
      <c r="Q214" s="376">
        <v>1E-3</v>
      </c>
      <c r="R214" s="376">
        <f>Q214*H214</f>
        <v>1.24E-3</v>
      </c>
      <c r="S214" s="376">
        <v>0</v>
      </c>
      <c r="T214" s="377">
        <f>S214*H214</f>
        <v>0</v>
      </c>
      <c r="U214" s="251"/>
      <c r="V214" s="251"/>
      <c r="W214" s="251"/>
      <c r="X214" s="251"/>
      <c r="Y214" s="251"/>
      <c r="Z214" s="251"/>
      <c r="AA214" s="251"/>
      <c r="AB214" s="251"/>
      <c r="AC214" s="251"/>
      <c r="AD214" s="251"/>
      <c r="AE214" s="251"/>
      <c r="AR214" s="379" t="s">
        <v>161</v>
      </c>
      <c r="AT214" s="379" t="s">
        <v>158</v>
      </c>
      <c r="AU214" s="379" t="s">
        <v>88</v>
      </c>
      <c r="AY214" s="240" t="s">
        <v>141</v>
      </c>
      <c r="BE214" s="339">
        <f>IF(N214="základní",J214,0)</f>
        <v>0</v>
      </c>
      <c r="BF214" s="339">
        <f>IF(N214="snížená",J214,0)</f>
        <v>0</v>
      </c>
      <c r="BG214" s="339">
        <f>IF(N214="zákl. přenesená",J214,0)</f>
        <v>0</v>
      </c>
      <c r="BH214" s="339">
        <f>IF(N214="sníž. přenesená",J214,0)</f>
        <v>0</v>
      </c>
      <c r="BI214" s="339">
        <f>IF(N214="nulová",J214,0)</f>
        <v>0</v>
      </c>
      <c r="BJ214" s="240" t="s">
        <v>86</v>
      </c>
      <c r="BK214" s="339">
        <f>ROUND(I214*H214,2)</f>
        <v>0</v>
      </c>
      <c r="BL214" s="240" t="s">
        <v>149</v>
      </c>
      <c r="BM214" s="379" t="s">
        <v>867</v>
      </c>
    </row>
    <row r="215" spans="1:65" s="380" customFormat="1" ht="11.25">
      <c r="B215" s="381"/>
      <c r="D215" s="382" t="s">
        <v>156</v>
      </c>
      <c r="E215" s="383" t="s">
        <v>1</v>
      </c>
      <c r="F215" s="384" t="s">
        <v>868</v>
      </c>
      <c r="H215" s="385">
        <v>1.24</v>
      </c>
      <c r="I215" s="386"/>
      <c r="L215" s="381"/>
      <c r="M215" s="387"/>
      <c r="N215" s="388"/>
      <c r="O215" s="388"/>
      <c r="P215" s="388"/>
      <c r="Q215" s="388"/>
      <c r="R215" s="388"/>
      <c r="S215" s="388"/>
      <c r="T215" s="389"/>
      <c r="AT215" s="383" t="s">
        <v>156</v>
      </c>
      <c r="AU215" s="383" t="s">
        <v>88</v>
      </c>
      <c r="AV215" s="380" t="s">
        <v>88</v>
      </c>
      <c r="AW215" s="380" t="s">
        <v>34</v>
      </c>
      <c r="AX215" s="380" t="s">
        <v>86</v>
      </c>
      <c r="AY215" s="383" t="s">
        <v>141</v>
      </c>
    </row>
    <row r="216" spans="1:65" s="449" customFormat="1" ht="22.9" customHeight="1">
      <c r="B216" s="450"/>
      <c r="D216" s="451" t="s">
        <v>78</v>
      </c>
      <c r="E216" s="460" t="s">
        <v>88</v>
      </c>
      <c r="F216" s="460" t="s">
        <v>410</v>
      </c>
      <c r="I216" s="498"/>
      <c r="J216" s="461">
        <f>BK216</f>
        <v>0</v>
      </c>
      <c r="L216" s="450"/>
      <c r="M216" s="454"/>
      <c r="N216" s="455"/>
      <c r="O216" s="455"/>
      <c r="P216" s="456">
        <f>SUM(P217:P221)</f>
        <v>22.916079999999997</v>
      </c>
      <c r="Q216" s="455"/>
      <c r="R216" s="456">
        <f>SUM(R217:R221)</f>
        <v>7.4153399999999994E-2</v>
      </c>
      <c r="S216" s="455"/>
      <c r="T216" s="457">
        <f>SUM(T217:T221)</f>
        <v>0</v>
      </c>
      <c r="AR216" s="451" t="s">
        <v>86</v>
      </c>
      <c r="AT216" s="458" t="s">
        <v>78</v>
      </c>
      <c r="AU216" s="458" t="s">
        <v>86</v>
      </c>
      <c r="AY216" s="451" t="s">
        <v>141</v>
      </c>
      <c r="BK216" s="459">
        <f>SUM(BK217:BK221)</f>
        <v>0</v>
      </c>
    </row>
    <row r="217" spans="1:65" s="378" customFormat="1" ht="37.9" customHeight="1">
      <c r="A217" s="251"/>
      <c r="B217" s="252"/>
      <c r="C217" s="368" t="s">
        <v>434</v>
      </c>
      <c r="D217" s="368" t="s">
        <v>144</v>
      </c>
      <c r="E217" s="369" t="s">
        <v>411</v>
      </c>
      <c r="F217" s="370" t="s">
        <v>412</v>
      </c>
      <c r="G217" s="371" t="s">
        <v>166</v>
      </c>
      <c r="H217" s="372">
        <v>18.283999999999999</v>
      </c>
      <c r="I217" s="151"/>
      <c r="J217" s="373">
        <f>ROUND(I217*H217,2)</f>
        <v>0</v>
      </c>
      <c r="K217" s="370" t="s">
        <v>148</v>
      </c>
      <c r="L217" s="252"/>
      <c r="M217" s="374" t="s">
        <v>1</v>
      </c>
      <c r="N217" s="375" t="s">
        <v>44</v>
      </c>
      <c r="O217" s="376">
        <v>0.92</v>
      </c>
      <c r="P217" s="376">
        <f>O217*H217</f>
        <v>16.821279999999998</v>
      </c>
      <c r="Q217" s="376">
        <v>0</v>
      </c>
      <c r="R217" s="376">
        <f>Q217*H217</f>
        <v>0</v>
      </c>
      <c r="S217" s="376">
        <v>0</v>
      </c>
      <c r="T217" s="377">
        <f>S217*H217</f>
        <v>0</v>
      </c>
      <c r="U217" s="251"/>
      <c r="V217" s="251"/>
      <c r="W217" s="251"/>
      <c r="X217" s="251"/>
      <c r="Y217" s="251"/>
      <c r="Z217" s="251"/>
      <c r="AA217" s="251"/>
      <c r="AB217" s="251"/>
      <c r="AC217" s="251"/>
      <c r="AD217" s="251"/>
      <c r="AE217" s="251"/>
      <c r="AR217" s="379" t="s">
        <v>149</v>
      </c>
      <c r="AT217" s="379" t="s">
        <v>144</v>
      </c>
      <c r="AU217" s="379" t="s">
        <v>88</v>
      </c>
      <c r="AY217" s="240" t="s">
        <v>141</v>
      </c>
      <c r="BE217" s="339">
        <f>IF(N217="základní",J217,0)</f>
        <v>0</v>
      </c>
      <c r="BF217" s="339">
        <f>IF(N217="snížená",J217,0)</f>
        <v>0</v>
      </c>
      <c r="BG217" s="339">
        <f>IF(N217="zákl. přenesená",J217,0)</f>
        <v>0</v>
      </c>
      <c r="BH217" s="339">
        <f>IF(N217="sníž. přenesená",J217,0)</f>
        <v>0</v>
      </c>
      <c r="BI217" s="339">
        <f>IF(N217="nulová",J217,0)</f>
        <v>0</v>
      </c>
      <c r="BJ217" s="240" t="s">
        <v>86</v>
      </c>
      <c r="BK217" s="339">
        <f>ROUND(I217*H217,2)</f>
        <v>0</v>
      </c>
      <c r="BL217" s="240" t="s">
        <v>149</v>
      </c>
      <c r="BM217" s="379" t="s">
        <v>869</v>
      </c>
    </row>
    <row r="218" spans="1:65" s="466" customFormat="1" ht="11.25">
      <c r="B218" s="467"/>
      <c r="D218" s="382" t="s">
        <v>156</v>
      </c>
      <c r="E218" s="468" t="s">
        <v>1</v>
      </c>
      <c r="F218" s="469" t="s">
        <v>803</v>
      </c>
      <c r="H218" s="468" t="s">
        <v>1</v>
      </c>
      <c r="I218" s="496"/>
      <c r="L218" s="467"/>
      <c r="M218" s="470"/>
      <c r="N218" s="471"/>
      <c r="O218" s="471"/>
      <c r="P218" s="471"/>
      <c r="Q218" s="471"/>
      <c r="R218" s="471"/>
      <c r="S218" s="471"/>
      <c r="T218" s="472"/>
      <c r="AT218" s="468" t="s">
        <v>156</v>
      </c>
      <c r="AU218" s="468" t="s">
        <v>88</v>
      </c>
      <c r="AV218" s="466" t="s">
        <v>86</v>
      </c>
      <c r="AW218" s="466" t="s">
        <v>34</v>
      </c>
      <c r="AX218" s="466" t="s">
        <v>79</v>
      </c>
      <c r="AY218" s="468" t="s">
        <v>141</v>
      </c>
    </row>
    <row r="219" spans="1:65" s="380" customFormat="1" ht="11.25">
      <c r="B219" s="381"/>
      <c r="D219" s="382" t="s">
        <v>156</v>
      </c>
      <c r="E219" s="383" t="s">
        <v>1</v>
      </c>
      <c r="F219" s="384" t="s">
        <v>827</v>
      </c>
      <c r="H219" s="385">
        <v>18.283999999999999</v>
      </c>
      <c r="I219" s="386"/>
      <c r="L219" s="381"/>
      <c r="M219" s="387"/>
      <c r="N219" s="388"/>
      <c r="O219" s="388"/>
      <c r="P219" s="388"/>
      <c r="Q219" s="388"/>
      <c r="R219" s="388"/>
      <c r="S219" s="388"/>
      <c r="T219" s="389"/>
      <c r="AT219" s="383" t="s">
        <v>156</v>
      </c>
      <c r="AU219" s="383" t="s">
        <v>88</v>
      </c>
      <c r="AV219" s="380" t="s">
        <v>88</v>
      </c>
      <c r="AW219" s="380" t="s">
        <v>34</v>
      </c>
      <c r="AX219" s="380" t="s">
        <v>86</v>
      </c>
      <c r="AY219" s="383" t="s">
        <v>141</v>
      </c>
    </row>
    <row r="220" spans="1:65" s="378" customFormat="1" ht="24.2" customHeight="1">
      <c r="A220" s="251"/>
      <c r="B220" s="252"/>
      <c r="C220" s="368" t="s">
        <v>436</v>
      </c>
      <c r="D220" s="368" t="s">
        <v>144</v>
      </c>
      <c r="E220" s="369" t="s">
        <v>415</v>
      </c>
      <c r="F220" s="370" t="s">
        <v>416</v>
      </c>
      <c r="G220" s="371" t="s">
        <v>147</v>
      </c>
      <c r="H220" s="372">
        <v>101.58</v>
      </c>
      <c r="I220" s="151"/>
      <c r="J220" s="373">
        <f>ROUND(I220*H220,2)</f>
        <v>0</v>
      </c>
      <c r="K220" s="370" t="s">
        <v>148</v>
      </c>
      <c r="L220" s="252"/>
      <c r="M220" s="374" t="s">
        <v>1</v>
      </c>
      <c r="N220" s="375" t="s">
        <v>44</v>
      </c>
      <c r="O220" s="376">
        <v>0.06</v>
      </c>
      <c r="P220" s="376">
        <f>O220*H220</f>
        <v>6.0947999999999993</v>
      </c>
      <c r="Q220" s="376">
        <v>7.2999999999999996E-4</v>
      </c>
      <c r="R220" s="376">
        <f>Q220*H220</f>
        <v>7.4153399999999994E-2</v>
      </c>
      <c r="S220" s="376">
        <v>0</v>
      </c>
      <c r="T220" s="377">
        <f>S220*H220</f>
        <v>0</v>
      </c>
      <c r="U220" s="251"/>
      <c r="V220" s="251"/>
      <c r="W220" s="251"/>
      <c r="X220" s="251"/>
      <c r="Y220" s="251"/>
      <c r="Z220" s="251"/>
      <c r="AA220" s="251"/>
      <c r="AB220" s="251"/>
      <c r="AC220" s="251"/>
      <c r="AD220" s="251"/>
      <c r="AE220" s="251"/>
      <c r="AR220" s="379" t="s">
        <v>149</v>
      </c>
      <c r="AT220" s="379" t="s">
        <v>144</v>
      </c>
      <c r="AU220" s="379" t="s">
        <v>88</v>
      </c>
      <c r="AY220" s="240" t="s">
        <v>141</v>
      </c>
      <c r="BE220" s="339">
        <f>IF(N220="základní",J220,0)</f>
        <v>0</v>
      </c>
      <c r="BF220" s="339">
        <f>IF(N220="snížená",J220,0)</f>
        <v>0</v>
      </c>
      <c r="BG220" s="339">
        <f>IF(N220="zákl. přenesená",J220,0)</f>
        <v>0</v>
      </c>
      <c r="BH220" s="339">
        <f>IF(N220="sníž. přenesená",J220,0)</f>
        <v>0</v>
      </c>
      <c r="BI220" s="339">
        <f>IF(N220="nulová",J220,0)</f>
        <v>0</v>
      </c>
      <c r="BJ220" s="240" t="s">
        <v>86</v>
      </c>
      <c r="BK220" s="339">
        <f>ROUND(I220*H220,2)</f>
        <v>0</v>
      </c>
      <c r="BL220" s="240" t="s">
        <v>149</v>
      </c>
      <c r="BM220" s="379" t="s">
        <v>870</v>
      </c>
    </row>
    <row r="221" spans="1:65" s="380" customFormat="1" ht="11.25">
      <c r="B221" s="381"/>
      <c r="D221" s="382" t="s">
        <v>156</v>
      </c>
      <c r="E221" s="383" t="s">
        <v>1</v>
      </c>
      <c r="F221" s="384" t="s">
        <v>871</v>
      </c>
      <c r="H221" s="385">
        <v>101.58</v>
      </c>
      <c r="I221" s="386"/>
      <c r="L221" s="381"/>
      <c r="M221" s="387"/>
      <c r="N221" s="388"/>
      <c r="O221" s="388"/>
      <c r="P221" s="388"/>
      <c r="Q221" s="388"/>
      <c r="R221" s="388"/>
      <c r="S221" s="388"/>
      <c r="T221" s="389"/>
      <c r="AT221" s="383" t="s">
        <v>156</v>
      </c>
      <c r="AU221" s="383" t="s">
        <v>88</v>
      </c>
      <c r="AV221" s="380" t="s">
        <v>88</v>
      </c>
      <c r="AW221" s="380" t="s">
        <v>34</v>
      </c>
      <c r="AX221" s="380" t="s">
        <v>86</v>
      </c>
      <c r="AY221" s="383" t="s">
        <v>141</v>
      </c>
    </row>
    <row r="222" spans="1:65" s="449" customFormat="1" ht="22.9" customHeight="1">
      <c r="B222" s="450"/>
      <c r="D222" s="451" t="s">
        <v>78</v>
      </c>
      <c r="E222" s="460" t="s">
        <v>149</v>
      </c>
      <c r="F222" s="460" t="s">
        <v>151</v>
      </c>
      <c r="I222" s="498"/>
      <c r="J222" s="461">
        <f>BK222</f>
        <v>0</v>
      </c>
      <c r="L222" s="450"/>
      <c r="M222" s="454"/>
      <c r="N222" s="455"/>
      <c r="O222" s="455"/>
      <c r="P222" s="456">
        <f>SUM(P223:P235)</f>
        <v>29.300992000000004</v>
      </c>
      <c r="Q222" s="455"/>
      <c r="R222" s="456">
        <f>SUM(R223:R235)</f>
        <v>6.1200000000000004E-2</v>
      </c>
      <c r="S222" s="455"/>
      <c r="T222" s="457">
        <f>SUM(T223:T235)</f>
        <v>0</v>
      </c>
      <c r="AR222" s="451" t="s">
        <v>86</v>
      </c>
      <c r="AT222" s="458" t="s">
        <v>78</v>
      </c>
      <c r="AU222" s="458" t="s">
        <v>86</v>
      </c>
      <c r="AY222" s="451" t="s">
        <v>141</v>
      </c>
      <c r="BK222" s="459">
        <f>SUM(BK223:BK235)</f>
        <v>0</v>
      </c>
    </row>
    <row r="223" spans="1:65" s="378" customFormat="1" ht="24.2" customHeight="1">
      <c r="A223" s="251"/>
      <c r="B223" s="252"/>
      <c r="C223" s="368" t="s">
        <v>440</v>
      </c>
      <c r="D223" s="368" t="s">
        <v>144</v>
      </c>
      <c r="E223" s="369" t="s">
        <v>426</v>
      </c>
      <c r="F223" s="370" t="s">
        <v>427</v>
      </c>
      <c r="G223" s="371" t="s">
        <v>166</v>
      </c>
      <c r="H223" s="372">
        <v>16.760000000000002</v>
      </c>
      <c r="I223" s="151"/>
      <c r="J223" s="373">
        <f>ROUND(I223*H223,2)</f>
        <v>0</v>
      </c>
      <c r="K223" s="370" t="s">
        <v>148</v>
      </c>
      <c r="L223" s="252"/>
      <c r="M223" s="374" t="s">
        <v>1</v>
      </c>
      <c r="N223" s="375" t="s">
        <v>44</v>
      </c>
      <c r="O223" s="376">
        <v>1.6950000000000001</v>
      </c>
      <c r="P223" s="376">
        <f>O223*H223</f>
        <v>28.408200000000004</v>
      </c>
      <c r="Q223" s="376">
        <v>0</v>
      </c>
      <c r="R223" s="376">
        <f>Q223*H223</f>
        <v>0</v>
      </c>
      <c r="S223" s="376">
        <v>0</v>
      </c>
      <c r="T223" s="377">
        <f>S223*H223</f>
        <v>0</v>
      </c>
      <c r="U223" s="251"/>
      <c r="V223" s="251"/>
      <c r="W223" s="251"/>
      <c r="X223" s="251"/>
      <c r="Y223" s="251"/>
      <c r="Z223" s="251"/>
      <c r="AA223" s="251"/>
      <c r="AB223" s="251"/>
      <c r="AC223" s="251"/>
      <c r="AD223" s="251"/>
      <c r="AE223" s="251"/>
      <c r="AR223" s="379" t="s">
        <v>149</v>
      </c>
      <c r="AT223" s="379" t="s">
        <v>144</v>
      </c>
      <c r="AU223" s="379" t="s">
        <v>88</v>
      </c>
      <c r="AY223" s="240" t="s">
        <v>141</v>
      </c>
      <c r="BE223" s="339">
        <f>IF(N223="základní",J223,0)</f>
        <v>0</v>
      </c>
      <c r="BF223" s="339">
        <f>IF(N223="snížená",J223,0)</f>
        <v>0</v>
      </c>
      <c r="BG223" s="339">
        <f>IF(N223="zákl. přenesená",J223,0)</f>
        <v>0</v>
      </c>
      <c r="BH223" s="339">
        <f>IF(N223="sníž. přenesená",J223,0)</f>
        <v>0</v>
      </c>
      <c r="BI223" s="339">
        <f>IF(N223="nulová",J223,0)</f>
        <v>0</v>
      </c>
      <c r="BJ223" s="240" t="s">
        <v>86</v>
      </c>
      <c r="BK223" s="339">
        <f>ROUND(I223*H223,2)</f>
        <v>0</v>
      </c>
      <c r="BL223" s="240" t="s">
        <v>149</v>
      </c>
      <c r="BM223" s="379" t="s">
        <v>872</v>
      </c>
    </row>
    <row r="224" spans="1:65" s="466" customFormat="1" ht="11.25">
      <c r="B224" s="467"/>
      <c r="D224" s="382" t="s">
        <v>156</v>
      </c>
      <c r="E224" s="468" t="s">
        <v>1</v>
      </c>
      <c r="F224" s="469" t="s">
        <v>803</v>
      </c>
      <c r="H224" s="468" t="s">
        <v>1</v>
      </c>
      <c r="I224" s="496"/>
      <c r="L224" s="467"/>
      <c r="M224" s="470"/>
      <c r="N224" s="471"/>
      <c r="O224" s="471"/>
      <c r="P224" s="471"/>
      <c r="Q224" s="471"/>
      <c r="R224" s="471"/>
      <c r="S224" s="471"/>
      <c r="T224" s="472"/>
      <c r="AT224" s="468" t="s">
        <v>156</v>
      </c>
      <c r="AU224" s="468" t="s">
        <v>88</v>
      </c>
      <c r="AV224" s="466" t="s">
        <v>86</v>
      </c>
      <c r="AW224" s="466" t="s">
        <v>34</v>
      </c>
      <c r="AX224" s="466" t="s">
        <v>79</v>
      </c>
      <c r="AY224" s="468" t="s">
        <v>141</v>
      </c>
    </row>
    <row r="225" spans="1:65" s="466" customFormat="1" ht="11.25">
      <c r="B225" s="467"/>
      <c r="D225" s="382" t="s">
        <v>156</v>
      </c>
      <c r="E225" s="468" t="s">
        <v>1</v>
      </c>
      <c r="F225" s="469" t="s">
        <v>325</v>
      </c>
      <c r="H225" s="468" t="s">
        <v>1</v>
      </c>
      <c r="I225" s="496"/>
      <c r="L225" s="467"/>
      <c r="M225" s="470"/>
      <c r="N225" s="471"/>
      <c r="O225" s="471"/>
      <c r="P225" s="471"/>
      <c r="Q225" s="471"/>
      <c r="R225" s="471"/>
      <c r="S225" s="471"/>
      <c r="T225" s="472"/>
      <c r="AT225" s="468" t="s">
        <v>156</v>
      </c>
      <c r="AU225" s="468" t="s">
        <v>88</v>
      </c>
      <c r="AV225" s="466" t="s">
        <v>86</v>
      </c>
      <c r="AW225" s="466" t="s">
        <v>34</v>
      </c>
      <c r="AX225" s="466" t="s">
        <v>79</v>
      </c>
      <c r="AY225" s="468" t="s">
        <v>141</v>
      </c>
    </row>
    <row r="226" spans="1:65" s="380" customFormat="1" ht="11.25">
      <c r="B226" s="381"/>
      <c r="D226" s="382" t="s">
        <v>156</v>
      </c>
      <c r="E226" s="383" t="s">
        <v>1</v>
      </c>
      <c r="F226" s="384" t="s">
        <v>873</v>
      </c>
      <c r="H226" s="385">
        <v>16.760000000000002</v>
      </c>
      <c r="I226" s="386"/>
      <c r="L226" s="381"/>
      <c r="M226" s="387"/>
      <c r="N226" s="388"/>
      <c r="O226" s="388"/>
      <c r="P226" s="388"/>
      <c r="Q226" s="388"/>
      <c r="R226" s="388"/>
      <c r="S226" s="388"/>
      <c r="T226" s="389"/>
      <c r="AT226" s="383" t="s">
        <v>156</v>
      </c>
      <c r="AU226" s="383" t="s">
        <v>88</v>
      </c>
      <c r="AV226" s="380" t="s">
        <v>88</v>
      </c>
      <c r="AW226" s="380" t="s">
        <v>34</v>
      </c>
      <c r="AX226" s="380" t="s">
        <v>86</v>
      </c>
      <c r="AY226" s="383" t="s">
        <v>141</v>
      </c>
    </row>
    <row r="227" spans="1:65" s="378" customFormat="1" ht="24.2" customHeight="1">
      <c r="A227" s="251"/>
      <c r="B227" s="252"/>
      <c r="C227" s="368" t="s">
        <v>448</v>
      </c>
      <c r="D227" s="368" t="s">
        <v>144</v>
      </c>
      <c r="E227" s="369" t="s">
        <v>874</v>
      </c>
      <c r="F227" s="370" t="s">
        <v>875</v>
      </c>
      <c r="G227" s="371" t="s">
        <v>154</v>
      </c>
      <c r="H227" s="372">
        <v>8</v>
      </c>
      <c r="I227" s="151"/>
      <c r="J227" s="373">
        <f>ROUND(I227*H227,2)</f>
        <v>0</v>
      </c>
      <c r="K227" s="370" t="s">
        <v>148</v>
      </c>
      <c r="L227" s="252"/>
      <c r="M227" s="374" t="s">
        <v>1</v>
      </c>
      <c r="N227" s="375" t="s">
        <v>44</v>
      </c>
      <c r="O227" s="376">
        <v>7.3999999999999996E-2</v>
      </c>
      <c r="P227" s="376">
        <f>O227*H227</f>
        <v>0.59199999999999997</v>
      </c>
      <c r="Q227" s="376">
        <v>1.65E-3</v>
      </c>
      <c r="R227" s="376">
        <f>Q227*H227</f>
        <v>1.32E-2</v>
      </c>
      <c r="S227" s="376">
        <v>0</v>
      </c>
      <c r="T227" s="377">
        <f>S227*H227</f>
        <v>0</v>
      </c>
      <c r="U227" s="251"/>
      <c r="V227" s="251"/>
      <c r="W227" s="251"/>
      <c r="X227" s="251"/>
      <c r="Y227" s="251"/>
      <c r="Z227" s="251"/>
      <c r="AA227" s="251"/>
      <c r="AB227" s="251"/>
      <c r="AC227" s="251"/>
      <c r="AD227" s="251"/>
      <c r="AE227" s="251"/>
      <c r="AR227" s="379" t="s">
        <v>149</v>
      </c>
      <c r="AT227" s="379" t="s">
        <v>144</v>
      </c>
      <c r="AU227" s="379" t="s">
        <v>88</v>
      </c>
      <c r="AY227" s="240" t="s">
        <v>141</v>
      </c>
      <c r="BE227" s="339">
        <f>IF(N227="základní",J227,0)</f>
        <v>0</v>
      </c>
      <c r="BF227" s="339">
        <f>IF(N227="snížená",J227,0)</f>
        <v>0</v>
      </c>
      <c r="BG227" s="339">
        <f>IF(N227="zákl. přenesená",J227,0)</f>
        <v>0</v>
      </c>
      <c r="BH227" s="339">
        <f>IF(N227="sníž. přenesená",J227,0)</f>
        <v>0</v>
      </c>
      <c r="BI227" s="339">
        <f>IF(N227="nulová",J227,0)</f>
        <v>0</v>
      </c>
      <c r="BJ227" s="240" t="s">
        <v>86</v>
      </c>
      <c r="BK227" s="339">
        <f>ROUND(I227*H227,2)</f>
        <v>0</v>
      </c>
      <c r="BL227" s="240" t="s">
        <v>149</v>
      </c>
      <c r="BM227" s="379" t="s">
        <v>876</v>
      </c>
    </row>
    <row r="228" spans="1:65" s="380" customFormat="1" ht="11.25">
      <c r="B228" s="381"/>
      <c r="D228" s="382" t="s">
        <v>156</v>
      </c>
      <c r="E228" s="383" t="s">
        <v>1</v>
      </c>
      <c r="F228" s="384" t="s">
        <v>161</v>
      </c>
      <c r="H228" s="385">
        <v>8</v>
      </c>
      <c r="I228" s="386"/>
      <c r="L228" s="381"/>
      <c r="M228" s="387"/>
      <c r="N228" s="388"/>
      <c r="O228" s="388"/>
      <c r="P228" s="388"/>
      <c r="Q228" s="388"/>
      <c r="R228" s="388"/>
      <c r="S228" s="388"/>
      <c r="T228" s="389"/>
      <c r="AT228" s="383" t="s">
        <v>156</v>
      </c>
      <c r="AU228" s="383" t="s">
        <v>88</v>
      </c>
      <c r="AV228" s="380" t="s">
        <v>88</v>
      </c>
      <c r="AW228" s="380" t="s">
        <v>34</v>
      </c>
      <c r="AX228" s="380" t="s">
        <v>86</v>
      </c>
      <c r="AY228" s="383" t="s">
        <v>141</v>
      </c>
    </row>
    <row r="229" spans="1:65" s="378" customFormat="1" ht="14.45" customHeight="1">
      <c r="A229" s="251"/>
      <c r="B229" s="252"/>
      <c r="C229" s="481" t="s">
        <v>454</v>
      </c>
      <c r="D229" s="481" t="s">
        <v>158</v>
      </c>
      <c r="E229" s="482" t="s">
        <v>877</v>
      </c>
      <c r="F229" s="483" t="s">
        <v>878</v>
      </c>
      <c r="G229" s="484" t="s">
        <v>154</v>
      </c>
      <c r="H229" s="485">
        <v>8</v>
      </c>
      <c r="I229" s="177"/>
      <c r="J229" s="486">
        <f>ROUND(I229*H229,2)</f>
        <v>0</v>
      </c>
      <c r="K229" s="483" t="s">
        <v>1</v>
      </c>
      <c r="L229" s="487"/>
      <c r="M229" s="488" t="s">
        <v>1</v>
      </c>
      <c r="N229" s="489" t="s">
        <v>44</v>
      </c>
      <c r="O229" s="376">
        <v>0</v>
      </c>
      <c r="P229" s="376">
        <f>O229*H229</f>
        <v>0</v>
      </c>
      <c r="Q229" s="376">
        <v>6.0000000000000001E-3</v>
      </c>
      <c r="R229" s="376">
        <f>Q229*H229</f>
        <v>4.8000000000000001E-2</v>
      </c>
      <c r="S229" s="376">
        <v>0</v>
      </c>
      <c r="T229" s="377">
        <f>S229*H229</f>
        <v>0</v>
      </c>
      <c r="U229" s="251"/>
      <c r="V229" s="251"/>
      <c r="W229" s="251"/>
      <c r="X229" s="251"/>
      <c r="Y229" s="251"/>
      <c r="Z229" s="251"/>
      <c r="AA229" s="251"/>
      <c r="AB229" s="251"/>
      <c r="AC229" s="251"/>
      <c r="AD229" s="251"/>
      <c r="AE229" s="251"/>
      <c r="AR229" s="379" t="s">
        <v>161</v>
      </c>
      <c r="AT229" s="379" t="s">
        <v>158</v>
      </c>
      <c r="AU229" s="379" t="s">
        <v>88</v>
      </c>
      <c r="AY229" s="240" t="s">
        <v>141</v>
      </c>
      <c r="BE229" s="339">
        <f>IF(N229="základní",J229,0)</f>
        <v>0</v>
      </c>
      <c r="BF229" s="339">
        <f>IF(N229="snížená",J229,0)</f>
        <v>0</v>
      </c>
      <c r="BG229" s="339">
        <f>IF(N229="zákl. přenesená",J229,0)</f>
        <v>0</v>
      </c>
      <c r="BH229" s="339">
        <f>IF(N229="sníž. přenesená",J229,0)</f>
        <v>0</v>
      </c>
      <c r="BI229" s="339">
        <f>IF(N229="nulová",J229,0)</f>
        <v>0</v>
      </c>
      <c r="BJ229" s="240" t="s">
        <v>86</v>
      </c>
      <c r="BK229" s="339">
        <f>ROUND(I229*H229,2)</f>
        <v>0</v>
      </c>
      <c r="BL229" s="240" t="s">
        <v>149</v>
      </c>
      <c r="BM229" s="379" t="s">
        <v>879</v>
      </c>
    </row>
    <row r="230" spans="1:65" s="378" customFormat="1" ht="24.2" customHeight="1">
      <c r="A230" s="251"/>
      <c r="B230" s="252"/>
      <c r="C230" s="368" t="s">
        <v>460</v>
      </c>
      <c r="D230" s="368" t="s">
        <v>144</v>
      </c>
      <c r="E230" s="369" t="s">
        <v>880</v>
      </c>
      <c r="F230" s="370" t="s">
        <v>881</v>
      </c>
      <c r="G230" s="371" t="s">
        <v>166</v>
      </c>
      <c r="H230" s="372">
        <v>0.249</v>
      </c>
      <c r="I230" s="151"/>
      <c r="J230" s="373">
        <f>ROUND(I230*H230,2)</f>
        <v>0</v>
      </c>
      <c r="K230" s="370" t="s">
        <v>148</v>
      </c>
      <c r="L230" s="252"/>
      <c r="M230" s="374" t="s">
        <v>1</v>
      </c>
      <c r="N230" s="375" t="s">
        <v>44</v>
      </c>
      <c r="O230" s="376">
        <v>1.208</v>
      </c>
      <c r="P230" s="376">
        <f>O230*H230</f>
        <v>0.300792</v>
      </c>
      <c r="Q230" s="376">
        <v>0</v>
      </c>
      <c r="R230" s="376">
        <f>Q230*H230</f>
        <v>0</v>
      </c>
      <c r="S230" s="376">
        <v>0</v>
      </c>
      <c r="T230" s="377">
        <f>S230*H230</f>
        <v>0</v>
      </c>
      <c r="U230" s="251"/>
      <c r="V230" s="251"/>
      <c r="W230" s="251"/>
      <c r="X230" s="251"/>
      <c r="Y230" s="251"/>
      <c r="Z230" s="251"/>
      <c r="AA230" s="251"/>
      <c r="AB230" s="251"/>
      <c r="AC230" s="251"/>
      <c r="AD230" s="251"/>
      <c r="AE230" s="251"/>
      <c r="AR230" s="379" t="s">
        <v>149</v>
      </c>
      <c r="AT230" s="379" t="s">
        <v>144</v>
      </c>
      <c r="AU230" s="379" t="s">
        <v>88</v>
      </c>
      <c r="AY230" s="240" t="s">
        <v>141</v>
      </c>
      <c r="BE230" s="339">
        <f>IF(N230="základní",J230,0)</f>
        <v>0</v>
      </c>
      <c r="BF230" s="339">
        <f>IF(N230="snížená",J230,0)</f>
        <v>0</v>
      </c>
      <c r="BG230" s="339">
        <f>IF(N230="zákl. přenesená",J230,0)</f>
        <v>0</v>
      </c>
      <c r="BH230" s="339">
        <f>IF(N230="sníž. přenesená",J230,0)</f>
        <v>0</v>
      </c>
      <c r="BI230" s="339">
        <f>IF(N230="nulová",J230,0)</f>
        <v>0</v>
      </c>
      <c r="BJ230" s="240" t="s">
        <v>86</v>
      </c>
      <c r="BK230" s="339">
        <f>ROUND(I230*H230,2)</f>
        <v>0</v>
      </c>
      <c r="BL230" s="240" t="s">
        <v>149</v>
      </c>
      <c r="BM230" s="379" t="s">
        <v>882</v>
      </c>
    </row>
    <row r="231" spans="1:65" s="466" customFormat="1" ht="11.25">
      <c r="B231" s="467"/>
      <c r="D231" s="382" t="s">
        <v>156</v>
      </c>
      <c r="E231" s="468" t="s">
        <v>1</v>
      </c>
      <c r="F231" s="469" t="s">
        <v>883</v>
      </c>
      <c r="H231" s="468" t="s">
        <v>1</v>
      </c>
      <c r="I231" s="496"/>
      <c r="L231" s="467"/>
      <c r="M231" s="470"/>
      <c r="N231" s="471"/>
      <c r="O231" s="471"/>
      <c r="P231" s="471"/>
      <c r="Q231" s="471"/>
      <c r="R231" s="471"/>
      <c r="S231" s="471"/>
      <c r="T231" s="472"/>
      <c r="AT231" s="468" t="s">
        <v>156</v>
      </c>
      <c r="AU231" s="468" t="s">
        <v>88</v>
      </c>
      <c r="AV231" s="466" t="s">
        <v>86</v>
      </c>
      <c r="AW231" s="466" t="s">
        <v>34</v>
      </c>
      <c r="AX231" s="466" t="s">
        <v>79</v>
      </c>
      <c r="AY231" s="468" t="s">
        <v>141</v>
      </c>
    </row>
    <row r="232" spans="1:65" s="380" customFormat="1" ht="11.25">
      <c r="B232" s="381"/>
      <c r="D232" s="382" t="s">
        <v>156</v>
      </c>
      <c r="E232" s="383" t="s">
        <v>1</v>
      </c>
      <c r="F232" s="384" t="s">
        <v>884</v>
      </c>
      <c r="H232" s="385">
        <v>0.16</v>
      </c>
      <c r="I232" s="386"/>
      <c r="L232" s="381"/>
      <c r="M232" s="387"/>
      <c r="N232" s="388"/>
      <c r="O232" s="388"/>
      <c r="P232" s="388"/>
      <c r="Q232" s="388"/>
      <c r="R232" s="388"/>
      <c r="S232" s="388"/>
      <c r="T232" s="389"/>
      <c r="AT232" s="383" t="s">
        <v>156</v>
      </c>
      <c r="AU232" s="383" t="s">
        <v>88</v>
      </c>
      <c r="AV232" s="380" t="s">
        <v>88</v>
      </c>
      <c r="AW232" s="380" t="s">
        <v>34</v>
      </c>
      <c r="AX232" s="380" t="s">
        <v>79</v>
      </c>
      <c r="AY232" s="383" t="s">
        <v>141</v>
      </c>
    </row>
    <row r="233" spans="1:65" s="380" customFormat="1" ht="11.25">
      <c r="B233" s="381"/>
      <c r="D233" s="382" t="s">
        <v>156</v>
      </c>
      <c r="E233" s="383" t="s">
        <v>1</v>
      </c>
      <c r="F233" s="384" t="s">
        <v>885</v>
      </c>
      <c r="H233" s="385">
        <v>2.3E-2</v>
      </c>
      <c r="I233" s="386"/>
      <c r="L233" s="381"/>
      <c r="M233" s="387"/>
      <c r="N233" s="388"/>
      <c r="O233" s="388"/>
      <c r="P233" s="388"/>
      <c r="Q233" s="388"/>
      <c r="R233" s="388"/>
      <c r="S233" s="388"/>
      <c r="T233" s="389"/>
      <c r="AT233" s="383" t="s">
        <v>156</v>
      </c>
      <c r="AU233" s="383" t="s">
        <v>88</v>
      </c>
      <c r="AV233" s="380" t="s">
        <v>88</v>
      </c>
      <c r="AW233" s="380" t="s">
        <v>34</v>
      </c>
      <c r="AX233" s="380" t="s">
        <v>79</v>
      </c>
      <c r="AY233" s="383" t="s">
        <v>141</v>
      </c>
    </row>
    <row r="234" spans="1:65" s="380" customFormat="1" ht="11.25">
      <c r="B234" s="381"/>
      <c r="D234" s="382" t="s">
        <v>156</v>
      </c>
      <c r="E234" s="383" t="s">
        <v>1</v>
      </c>
      <c r="F234" s="384" t="s">
        <v>886</v>
      </c>
      <c r="H234" s="385">
        <v>6.6000000000000003E-2</v>
      </c>
      <c r="I234" s="386"/>
      <c r="L234" s="381"/>
      <c r="M234" s="387"/>
      <c r="N234" s="388"/>
      <c r="O234" s="388"/>
      <c r="P234" s="388"/>
      <c r="Q234" s="388"/>
      <c r="R234" s="388"/>
      <c r="S234" s="388"/>
      <c r="T234" s="389"/>
      <c r="AT234" s="383" t="s">
        <v>156</v>
      </c>
      <c r="AU234" s="383" t="s">
        <v>88</v>
      </c>
      <c r="AV234" s="380" t="s">
        <v>88</v>
      </c>
      <c r="AW234" s="380" t="s">
        <v>34</v>
      </c>
      <c r="AX234" s="380" t="s">
        <v>79</v>
      </c>
      <c r="AY234" s="383" t="s">
        <v>141</v>
      </c>
    </row>
    <row r="235" spans="1:65" s="473" customFormat="1" ht="11.25">
      <c r="B235" s="474"/>
      <c r="D235" s="382" t="s">
        <v>156</v>
      </c>
      <c r="E235" s="475" t="s">
        <v>1</v>
      </c>
      <c r="F235" s="476" t="s">
        <v>172</v>
      </c>
      <c r="H235" s="477">
        <v>0.249</v>
      </c>
      <c r="I235" s="497"/>
      <c r="L235" s="474"/>
      <c r="M235" s="478"/>
      <c r="N235" s="479"/>
      <c r="O235" s="479"/>
      <c r="P235" s="479"/>
      <c r="Q235" s="479"/>
      <c r="R235" s="479"/>
      <c r="S235" s="479"/>
      <c r="T235" s="480"/>
      <c r="AT235" s="475" t="s">
        <v>156</v>
      </c>
      <c r="AU235" s="475" t="s">
        <v>88</v>
      </c>
      <c r="AV235" s="473" t="s">
        <v>149</v>
      </c>
      <c r="AW235" s="473" t="s">
        <v>34</v>
      </c>
      <c r="AX235" s="473" t="s">
        <v>86</v>
      </c>
      <c r="AY235" s="475" t="s">
        <v>141</v>
      </c>
    </row>
    <row r="236" spans="1:65" s="449" customFormat="1" ht="22.9" customHeight="1">
      <c r="B236" s="450"/>
      <c r="D236" s="451" t="s">
        <v>78</v>
      </c>
      <c r="E236" s="460" t="s">
        <v>157</v>
      </c>
      <c r="F236" s="460" t="s">
        <v>453</v>
      </c>
      <c r="I236" s="498"/>
      <c r="J236" s="461">
        <f>BK236</f>
        <v>0</v>
      </c>
      <c r="L236" s="450"/>
      <c r="M236" s="454"/>
      <c r="N236" s="455"/>
      <c r="O236" s="455"/>
      <c r="P236" s="456">
        <f>SUM(P237:P264)</f>
        <v>11.241494000000001</v>
      </c>
      <c r="Q236" s="455"/>
      <c r="R236" s="456">
        <f>SUM(R237:R264)</f>
        <v>0</v>
      </c>
      <c r="S236" s="455"/>
      <c r="T236" s="457">
        <f>SUM(T237:T264)</f>
        <v>0</v>
      </c>
      <c r="AR236" s="451" t="s">
        <v>86</v>
      </c>
      <c r="AT236" s="458" t="s">
        <v>78</v>
      </c>
      <c r="AU236" s="458" t="s">
        <v>86</v>
      </c>
      <c r="AY236" s="451" t="s">
        <v>141</v>
      </c>
      <c r="BK236" s="459">
        <f>SUM(BK237:BK264)</f>
        <v>0</v>
      </c>
    </row>
    <row r="237" spans="1:65" s="378" customFormat="1" ht="24.2" customHeight="1">
      <c r="A237" s="251"/>
      <c r="B237" s="252"/>
      <c r="C237" s="368" t="s">
        <v>466</v>
      </c>
      <c r="D237" s="368" t="s">
        <v>144</v>
      </c>
      <c r="E237" s="369" t="s">
        <v>455</v>
      </c>
      <c r="F237" s="370" t="s">
        <v>456</v>
      </c>
      <c r="G237" s="371" t="s">
        <v>204</v>
      </c>
      <c r="H237" s="372">
        <v>60.148000000000003</v>
      </c>
      <c r="I237" s="151"/>
      <c r="J237" s="373">
        <f>ROUND(I237*H237,2)</f>
        <v>0</v>
      </c>
      <c r="K237" s="370" t="s">
        <v>148</v>
      </c>
      <c r="L237" s="252"/>
      <c r="M237" s="374" t="s">
        <v>1</v>
      </c>
      <c r="N237" s="375" t="s">
        <v>44</v>
      </c>
      <c r="O237" s="376">
        <v>2.3E-2</v>
      </c>
      <c r="P237" s="376">
        <f>O237*H237</f>
        <v>1.3834040000000001</v>
      </c>
      <c r="Q237" s="376">
        <v>0</v>
      </c>
      <c r="R237" s="376">
        <f>Q237*H237</f>
        <v>0</v>
      </c>
      <c r="S237" s="376">
        <v>0</v>
      </c>
      <c r="T237" s="377">
        <f>S237*H237</f>
        <v>0</v>
      </c>
      <c r="U237" s="251"/>
      <c r="V237" s="251"/>
      <c r="W237" s="251"/>
      <c r="X237" s="251"/>
      <c r="Y237" s="251"/>
      <c r="Z237" s="251"/>
      <c r="AA237" s="251"/>
      <c r="AB237" s="251"/>
      <c r="AC237" s="251"/>
      <c r="AD237" s="251"/>
      <c r="AE237" s="251"/>
      <c r="AR237" s="379" t="s">
        <v>149</v>
      </c>
      <c r="AT237" s="379" t="s">
        <v>144</v>
      </c>
      <c r="AU237" s="379" t="s">
        <v>88</v>
      </c>
      <c r="AY237" s="240" t="s">
        <v>141</v>
      </c>
      <c r="BE237" s="339">
        <f>IF(N237="základní",J237,0)</f>
        <v>0</v>
      </c>
      <c r="BF237" s="339">
        <f>IF(N237="snížená",J237,0)</f>
        <v>0</v>
      </c>
      <c r="BG237" s="339">
        <f>IF(N237="zákl. přenesená",J237,0)</f>
        <v>0</v>
      </c>
      <c r="BH237" s="339">
        <f>IF(N237="sníž. přenesená",J237,0)</f>
        <v>0</v>
      </c>
      <c r="BI237" s="339">
        <f>IF(N237="nulová",J237,0)</f>
        <v>0</v>
      </c>
      <c r="BJ237" s="240" t="s">
        <v>86</v>
      </c>
      <c r="BK237" s="339">
        <f>ROUND(I237*H237,2)</f>
        <v>0</v>
      </c>
      <c r="BL237" s="240" t="s">
        <v>149</v>
      </c>
      <c r="BM237" s="379" t="s">
        <v>887</v>
      </c>
    </row>
    <row r="238" spans="1:65" s="466" customFormat="1" ht="11.25">
      <c r="B238" s="467"/>
      <c r="D238" s="382" t="s">
        <v>156</v>
      </c>
      <c r="E238" s="468" t="s">
        <v>1</v>
      </c>
      <c r="F238" s="469" t="s">
        <v>458</v>
      </c>
      <c r="H238" s="468" t="s">
        <v>1</v>
      </c>
      <c r="I238" s="496"/>
      <c r="L238" s="467"/>
      <c r="M238" s="470"/>
      <c r="N238" s="471"/>
      <c r="O238" s="471"/>
      <c r="P238" s="471"/>
      <c r="Q238" s="471"/>
      <c r="R238" s="471"/>
      <c r="S238" s="471"/>
      <c r="T238" s="472"/>
      <c r="AT238" s="468" t="s">
        <v>156</v>
      </c>
      <c r="AU238" s="468" t="s">
        <v>88</v>
      </c>
      <c r="AV238" s="466" t="s">
        <v>86</v>
      </c>
      <c r="AW238" s="466" t="s">
        <v>34</v>
      </c>
      <c r="AX238" s="466" t="s">
        <v>79</v>
      </c>
      <c r="AY238" s="468" t="s">
        <v>141</v>
      </c>
    </row>
    <row r="239" spans="1:65" s="380" customFormat="1" ht="11.25">
      <c r="B239" s="381"/>
      <c r="D239" s="382" t="s">
        <v>156</v>
      </c>
      <c r="E239" s="383" t="s">
        <v>1</v>
      </c>
      <c r="F239" s="384" t="s">
        <v>888</v>
      </c>
      <c r="H239" s="385">
        <v>60.148000000000003</v>
      </c>
      <c r="I239" s="386"/>
      <c r="L239" s="381"/>
      <c r="M239" s="387"/>
      <c r="N239" s="388"/>
      <c r="O239" s="388"/>
      <c r="P239" s="388"/>
      <c r="Q239" s="388"/>
      <c r="R239" s="388"/>
      <c r="S239" s="388"/>
      <c r="T239" s="389"/>
      <c r="AT239" s="383" t="s">
        <v>156</v>
      </c>
      <c r="AU239" s="383" t="s">
        <v>88</v>
      </c>
      <c r="AV239" s="380" t="s">
        <v>88</v>
      </c>
      <c r="AW239" s="380" t="s">
        <v>34</v>
      </c>
      <c r="AX239" s="380" t="s">
        <v>86</v>
      </c>
      <c r="AY239" s="383" t="s">
        <v>141</v>
      </c>
    </row>
    <row r="240" spans="1:65" s="378" customFormat="1" ht="24.2" customHeight="1">
      <c r="A240" s="251"/>
      <c r="B240" s="252"/>
      <c r="C240" s="368" t="s">
        <v>472</v>
      </c>
      <c r="D240" s="368" t="s">
        <v>144</v>
      </c>
      <c r="E240" s="369" t="s">
        <v>461</v>
      </c>
      <c r="F240" s="370" t="s">
        <v>462</v>
      </c>
      <c r="G240" s="371" t="s">
        <v>204</v>
      </c>
      <c r="H240" s="372">
        <v>60.148000000000003</v>
      </c>
      <c r="I240" s="151"/>
      <c r="J240" s="373">
        <f>ROUND(I240*H240,2)</f>
        <v>0</v>
      </c>
      <c r="K240" s="370" t="s">
        <v>148</v>
      </c>
      <c r="L240" s="252"/>
      <c r="M240" s="374" t="s">
        <v>1</v>
      </c>
      <c r="N240" s="375" t="s">
        <v>44</v>
      </c>
      <c r="O240" s="376">
        <v>3.1E-2</v>
      </c>
      <c r="P240" s="376">
        <f>O240*H240</f>
        <v>1.8645880000000001</v>
      </c>
      <c r="Q240" s="376">
        <v>0</v>
      </c>
      <c r="R240" s="376">
        <f>Q240*H240</f>
        <v>0</v>
      </c>
      <c r="S240" s="376">
        <v>0</v>
      </c>
      <c r="T240" s="377">
        <f>S240*H240</f>
        <v>0</v>
      </c>
      <c r="U240" s="251"/>
      <c r="V240" s="251"/>
      <c r="W240" s="251"/>
      <c r="X240" s="251"/>
      <c r="Y240" s="251"/>
      <c r="Z240" s="251"/>
      <c r="AA240" s="251"/>
      <c r="AB240" s="251"/>
      <c r="AC240" s="251"/>
      <c r="AD240" s="251"/>
      <c r="AE240" s="251"/>
      <c r="AR240" s="379" t="s">
        <v>149</v>
      </c>
      <c r="AT240" s="379" t="s">
        <v>144</v>
      </c>
      <c r="AU240" s="379" t="s">
        <v>88</v>
      </c>
      <c r="AY240" s="240" t="s">
        <v>141</v>
      </c>
      <c r="BE240" s="339">
        <f>IF(N240="základní",J240,0)</f>
        <v>0</v>
      </c>
      <c r="BF240" s="339">
        <f>IF(N240="snížená",J240,0)</f>
        <v>0</v>
      </c>
      <c r="BG240" s="339">
        <f>IF(N240="zákl. přenesená",J240,0)</f>
        <v>0</v>
      </c>
      <c r="BH240" s="339">
        <f>IF(N240="sníž. přenesená",J240,0)</f>
        <v>0</v>
      </c>
      <c r="BI240" s="339">
        <f>IF(N240="nulová",J240,0)</f>
        <v>0</v>
      </c>
      <c r="BJ240" s="240" t="s">
        <v>86</v>
      </c>
      <c r="BK240" s="339">
        <f>ROUND(I240*H240,2)</f>
        <v>0</v>
      </c>
      <c r="BL240" s="240" t="s">
        <v>149</v>
      </c>
      <c r="BM240" s="379" t="s">
        <v>889</v>
      </c>
    </row>
    <row r="241" spans="1:65" s="466" customFormat="1" ht="11.25">
      <c r="B241" s="467"/>
      <c r="D241" s="382" t="s">
        <v>156</v>
      </c>
      <c r="E241" s="468" t="s">
        <v>1</v>
      </c>
      <c r="F241" s="469" t="s">
        <v>464</v>
      </c>
      <c r="H241" s="468" t="s">
        <v>1</v>
      </c>
      <c r="I241" s="496"/>
      <c r="L241" s="467"/>
      <c r="M241" s="470"/>
      <c r="N241" s="471"/>
      <c r="O241" s="471"/>
      <c r="P241" s="471"/>
      <c r="Q241" s="471"/>
      <c r="R241" s="471"/>
      <c r="S241" s="471"/>
      <c r="T241" s="472"/>
      <c r="AT241" s="468" t="s">
        <v>156</v>
      </c>
      <c r="AU241" s="468" t="s">
        <v>88</v>
      </c>
      <c r="AV241" s="466" t="s">
        <v>86</v>
      </c>
      <c r="AW241" s="466" t="s">
        <v>34</v>
      </c>
      <c r="AX241" s="466" t="s">
        <v>79</v>
      </c>
      <c r="AY241" s="468" t="s">
        <v>141</v>
      </c>
    </row>
    <row r="242" spans="1:65" s="466" customFormat="1" ht="11.25">
      <c r="B242" s="467"/>
      <c r="D242" s="382" t="s">
        <v>156</v>
      </c>
      <c r="E242" s="468" t="s">
        <v>1</v>
      </c>
      <c r="F242" s="469" t="s">
        <v>465</v>
      </c>
      <c r="H242" s="468" t="s">
        <v>1</v>
      </c>
      <c r="I242" s="496"/>
      <c r="L242" s="467"/>
      <c r="M242" s="470"/>
      <c r="N242" s="471"/>
      <c r="O242" s="471"/>
      <c r="P242" s="471"/>
      <c r="Q242" s="471"/>
      <c r="R242" s="471"/>
      <c r="S242" s="471"/>
      <c r="T242" s="472"/>
      <c r="AT242" s="468" t="s">
        <v>156</v>
      </c>
      <c r="AU242" s="468" t="s">
        <v>88</v>
      </c>
      <c r="AV242" s="466" t="s">
        <v>86</v>
      </c>
      <c r="AW242" s="466" t="s">
        <v>34</v>
      </c>
      <c r="AX242" s="466" t="s">
        <v>79</v>
      </c>
      <c r="AY242" s="468" t="s">
        <v>141</v>
      </c>
    </row>
    <row r="243" spans="1:65" s="380" customFormat="1" ht="11.25">
      <c r="B243" s="381"/>
      <c r="D243" s="382" t="s">
        <v>156</v>
      </c>
      <c r="E243" s="383" t="s">
        <v>1</v>
      </c>
      <c r="F243" s="384" t="s">
        <v>888</v>
      </c>
      <c r="H243" s="385">
        <v>60.148000000000003</v>
      </c>
      <c r="I243" s="386"/>
      <c r="L243" s="381"/>
      <c r="M243" s="387"/>
      <c r="N243" s="388"/>
      <c r="O243" s="388"/>
      <c r="P243" s="388"/>
      <c r="Q243" s="388"/>
      <c r="R243" s="388"/>
      <c r="S243" s="388"/>
      <c r="T243" s="389"/>
      <c r="AT243" s="383" t="s">
        <v>156</v>
      </c>
      <c r="AU243" s="383" t="s">
        <v>88</v>
      </c>
      <c r="AV243" s="380" t="s">
        <v>88</v>
      </c>
      <c r="AW243" s="380" t="s">
        <v>34</v>
      </c>
      <c r="AX243" s="380" t="s">
        <v>86</v>
      </c>
      <c r="AY243" s="383" t="s">
        <v>141</v>
      </c>
    </row>
    <row r="244" spans="1:65" s="378" customFormat="1" ht="24.2" customHeight="1">
      <c r="A244" s="251"/>
      <c r="B244" s="252"/>
      <c r="C244" s="368" t="s">
        <v>211</v>
      </c>
      <c r="D244" s="368" t="s">
        <v>144</v>
      </c>
      <c r="E244" s="369" t="s">
        <v>890</v>
      </c>
      <c r="F244" s="370" t="s">
        <v>891</v>
      </c>
      <c r="G244" s="371" t="s">
        <v>204</v>
      </c>
      <c r="H244" s="372">
        <v>29.59</v>
      </c>
      <c r="I244" s="151"/>
      <c r="J244" s="373">
        <f>ROUND(I244*H244,2)</f>
        <v>0</v>
      </c>
      <c r="K244" s="370" t="s">
        <v>1</v>
      </c>
      <c r="L244" s="252"/>
      <c r="M244" s="374" t="s">
        <v>1</v>
      </c>
      <c r="N244" s="375" t="s">
        <v>44</v>
      </c>
      <c r="O244" s="376">
        <v>4.1000000000000002E-2</v>
      </c>
      <c r="P244" s="376">
        <f>O244*H244</f>
        <v>1.21319</v>
      </c>
      <c r="Q244" s="376">
        <v>0</v>
      </c>
      <c r="R244" s="376">
        <f>Q244*H244</f>
        <v>0</v>
      </c>
      <c r="S244" s="376">
        <v>0</v>
      </c>
      <c r="T244" s="377">
        <f>S244*H244</f>
        <v>0</v>
      </c>
      <c r="U244" s="251"/>
      <c r="V244" s="251"/>
      <c r="W244" s="251"/>
      <c r="X244" s="251"/>
      <c r="Y244" s="251"/>
      <c r="Z244" s="251"/>
      <c r="AA244" s="251"/>
      <c r="AB244" s="251"/>
      <c r="AC244" s="251"/>
      <c r="AD244" s="251"/>
      <c r="AE244" s="251"/>
      <c r="AR244" s="379" t="s">
        <v>149</v>
      </c>
      <c r="AT244" s="379" t="s">
        <v>144</v>
      </c>
      <c r="AU244" s="379" t="s">
        <v>88</v>
      </c>
      <c r="AY244" s="240" t="s">
        <v>141</v>
      </c>
      <c r="BE244" s="339">
        <f>IF(N244="základní",J244,0)</f>
        <v>0</v>
      </c>
      <c r="BF244" s="339">
        <f>IF(N244="snížená",J244,0)</f>
        <v>0</v>
      </c>
      <c r="BG244" s="339">
        <f>IF(N244="zákl. přenesená",J244,0)</f>
        <v>0</v>
      </c>
      <c r="BH244" s="339">
        <f>IF(N244="sníž. přenesená",J244,0)</f>
        <v>0</v>
      </c>
      <c r="BI244" s="339">
        <f>IF(N244="nulová",J244,0)</f>
        <v>0</v>
      </c>
      <c r="BJ244" s="240" t="s">
        <v>86</v>
      </c>
      <c r="BK244" s="339">
        <f>ROUND(I244*H244,2)</f>
        <v>0</v>
      </c>
      <c r="BL244" s="240" t="s">
        <v>149</v>
      </c>
      <c r="BM244" s="379" t="s">
        <v>892</v>
      </c>
    </row>
    <row r="245" spans="1:65" s="466" customFormat="1" ht="11.25">
      <c r="B245" s="467"/>
      <c r="D245" s="382" t="s">
        <v>156</v>
      </c>
      <c r="E245" s="468" t="s">
        <v>1</v>
      </c>
      <c r="F245" s="469" t="s">
        <v>394</v>
      </c>
      <c r="H245" s="468" t="s">
        <v>1</v>
      </c>
      <c r="I245" s="496"/>
      <c r="L245" s="467"/>
      <c r="M245" s="470"/>
      <c r="N245" s="471"/>
      <c r="O245" s="471"/>
      <c r="P245" s="471"/>
      <c r="Q245" s="471"/>
      <c r="R245" s="471"/>
      <c r="S245" s="471"/>
      <c r="T245" s="472"/>
      <c r="AT245" s="468" t="s">
        <v>156</v>
      </c>
      <c r="AU245" s="468" t="s">
        <v>88</v>
      </c>
      <c r="AV245" s="466" t="s">
        <v>86</v>
      </c>
      <c r="AW245" s="466" t="s">
        <v>34</v>
      </c>
      <c r="AX245" s="466" t="s">
        <v>79</v>
      </c>
      <c r="AY245" s="468" t="s">
        <v>141</v>
      </c>
    </row>
    <row r="246" spans="1:65" s="380" customFormat="1" ht="11.25">
      <c r="B246" s="381"/>
      <c r="D246" s="382" t="s">
        <v>156</v>
      </c>
      <c r="E246" s="383" t="s">
        <v>1</v>
      </c>
      <c r="F246" s="384" t="s">
        <v>893</v>
      </c>
      <c r="H246" s="385">
        <v>29.59</v>
      </c>
      <c r="I246" s="386"/>
      <c r="L246" s="381"/>
      <c r="M246" s="387"/>
      <c r="N246" s="388"/>
      <c r="O246" s="388"/>
      <c r="P246" s="388"/>
      <c r="Q246" s="388"/>
      <c r="R246" s="388"/>
      <c r="S246" s="388"/>
      <c r="T246" s="389"/>
      <c r="AT246" s="383" t="s">
        <v>156</v>
      </c>
      <c r="AU246" s="383" t="s">
        <v>88</v>
      </c>
      <c r="AV246" s="380" t="s">
        <v>88</v>
      </c>
      <c r="AW246" s="380" t="s">
        <v>34</v>
      </c>
      <c r="AX246" s="380" t="s">
        <v>86</v>
      </c>
      <c r="AY246" s="383" t="s">
        <v>141</v>
      </c>
    </row>
    <row r="247" spans="1:65" s="378" customFormat="1" ht="24.2" customHeight="1">
      <c r="A247" s="251"/>
      <c r="B247" s="252"/>
      <c r="C247" s="368" t="s">
        <v>480</v>
      </c>
      <c r="D247" s="368" t="s">
        <v>144</v>
      </c>
      <c r="E247" s="369" t="s">
        <v>467</v>
      </c>
      <c r="F247" s="370" t="s">
        <v>468</v>
      </c>
      <c r="G247" s="371" t="s">
        <v>204</v>
      </c>
      <c r="H247" s="372">
        <v>87.488</v>
      </c>
      <c r="I247" s="151"/>
      <c r="J247" s="373">
        <f>ROUND(I247*H247,2)</f>
        <v>0</v>
      </c>
      <c r="K247" s="370" t="s">
        <v>148</v>
      </c>
      <c r="L247" s="252"/>
      <c r="M247" s="374" t="s">
        <v>1</v>
      </c>
      <c r="N247" s="375" t="s">
        <v>44</v>
      </c>
      <c r="O247" s="376">
        <v>2.4E-2</v>
      </c>
      <c r="P247" s="376">
        <f>O247*H247</f>
        <v>2.0997120000000002</v>
      </c>
      <c r="Q247" s="376">
        <v>0</v>
      </c>
      <c r="R247" s="376">
        <f>Q247*H247</f>
        <v>0</v>
      </c>
      <c r="S247" s="376">
        <v>0</v>
      </c>
      <c r="T247" s="377">
        <f>S247*H247</f>
        <v>0</v>
      </c>
      <c r="U247" s="251"/>
      <c r="V247" s="251"/>
      <c r="W247" s="251"/>
      <c r="X247" s="251"/>
      <c r="Y247" s="251"/>
      <c r="Z247" s="251"/>
      <c r="AA247" s="251"/>
      <c r="AB247" s="251"/>
      <c r="AC247" s="251"/>
      <c r="AD247" s="251"/>
      <c r="AE247" s="251"/>
      <c r="AR247" s="379" t="s">
        <v>149</v>
      </c>
      <c r="AT247" s="379" t="s">
        <v>144</v>
      </c>
      <c r="AU247" s="379" t="s">
        <v>88</v>
      </c>
      <c r="AY247" s="240" t="s">
        <v>141</v>
      </c>
      <c r="BE247" s="339">
        <f>IF(N247="základní",J247,0)</f>
        <v>0</v>
      </c>
      <c r="BF247" s="339">
        <f>IF(N247="snížená",J247,0)</f>
        <v>0</v>
      </c>
      <c r="BG247" s="339">
        <f>IF(N247="zákl. přenesená",J247,0)</f>
        <v>0</v>
      </c>
      <c r="BH247" s="339">
        <f>IF(N247="sníž. přenesená",J247,0)</f>
        <v>0</v>
      </c>
      <c r="BI247" s="339">
        <f>IF(N247="nulová",J247,0)</f>
        <v>0</v>
      </c>
      <c r="BJ247" s="240" t="s">
        <v>86</v>
      </c>
      <c r="BK247" s="339">
        <f>ROUND(I247*H247,2)</f>
        <v>0</v>
      </c>
      <c r="BL247" s="240" t="s">
        <v>149</v>
      </c>
      <c r="BM247" s="379" t="s">
        <v>894</v>
      </c>
    </row>
    <row r="248" spans="1:65" s="466" customFormat="1" ht="11.25">
      <c r="B248" s="467"/>
      <c r="D248" s="382" t="s">
        <v>156</v>
      </c>
      <c r="E248" s="468" t="s">
        <v>1</v>
      </c>
      <c r="F248" s="469" t="s">
        <v>458</v>
      </c>
      <c r="H248" s="468" t="s">
        <v>1</v>
      </c>
      <c r="I248" s="496"/>
      <c r="L248" s="467"/>
      <c r="M248" s="470"/>
      <c r="N248" s="471"/>
      <c r="O248" s="471"/>
      <c r="P248" s="471"/>
      <c r="Q248" s="471"/>
      <c r="R248" s="471"/>
      <c r="S248" s="471"/>
      <c r="T248" s="472"/>
      <c r="AT248" s="468" t="s">
        <v>156</v>
      </c>
      <c r="AU248" s="468" t="s">
        <v>88</v>
      </c>
      <c r="AV248" s="466" t="s">
        <v>86</v>
      </c>
      <c r="AW248" s="466" t="s">
        <v>34</v>
      </c>
      <c r="AX248" s="466" t="s">
        <v>79</v>
      </c>
      <c r="AY248" s="468" t="s">
        <v>141</v>
      </c>
    </row>
    <row r="249" spans="1:65" s="466" customFormat="1" ht="22.5">
      <c r="B249" s="467"/>
      <c r="D249" s="382" t="s">
        <v>156</v>
      </c>
      <c r="E249" s="468" t="s">
        <v>1</v>
      </c>
      <c r="F249" s="469" t="s">
        <v>470</v>
      </c>
      <c r="H249" s="468" t="s">
        <v>1</v>
      </c>
      <c r="I249" s="496"/>
      <c r="L249" s="467"/>
      <c r="M249" s="470"/>
      <c r="N249" s="471"/>
      <c r="O249" s="471"/>
      <c r="P249" s="471"/>
      <c r="Q249" s="471"/>
      <c r="R249" s="471"/>
      <c r="S249" s="471"/>
      <c r="T249" s="472"/>
      <c r="AT249" s="468" t="s">
        <v>156</v>
      </c>
      <c r="AU249" s="468" t="s">
        <v>88</v>
      </c>
      <c r="AV249" s="466" t="s">
        <v>86</v>
      </c>
      <c r="AW249" s="466" t="s">
        <v>34</v>
      </c>
      <c r="AX249" s="466" t="s">
        <v>79</v>
      </c>
      <c r="AY249" s="468" t="s">
        <v>141</v>
      </c>
    </row>
    <row r="250" spans="1:65" s="380" customFormat="1" ht="11.25">
      <c r="B250" s="381"/>
      <c r="D250" s="382" t="s">
        <v>156</v>
      </c>
      <c r="E250" s="383" t="s">
        <v>1</v>
      </c>
      <c r="F250" s="384" t="s">
        <v>895</v>
      </c>
      <c r="H250" s="385">
        <v>87.488</v>
      </c>
      <c r="I250" s="386"/>
      <c r="L250" s="381"/>
      <c r="M250" s="387"/>
      <c r="N250" s="388"/>
      <c r="O250" s="388"/>
      <c r="P250" s="388"/>
      <c r="Q250" s="388"/>
      <c r="R250" s="388"/>
      <c r="S250" s="388"/>
      <c r="T250" s="389"/>
      <c r="AT250" s="383" t="s">
        <v>156</v>
      </c>
      <c r="AU250" s="383" t="s">
        <v>88</v>
      </c>
      <c r="AV250" s="380" t="s">
        <v>88</v>
      </c>
      <c r="AW250" s="380" t="s">
        <v>34</v>
      </c>
      <c r="AX250" s="380" t="s">
        <v>86</v>
      </c>
      <c r="AY250" s="383" t="s">
        <v>141</v>
      </c>
    </row>
    <row r="251" spans="1:65" s="378" customFormat="1" ht="37.9" customHeight="1">
      <c r="A251" s="251"/>
      <c r="B251" s="252"/>
      <c r="C251" s="368" t="s">
        <v>484</v>
      </c>
      <c r="D251" s="368" t="s">
        <v>144</v>
      </c>
      <c r="E251" s="369" t="s">
        <v>896</v>
      </c>
      <c r="F251" s="370" t="s">
        <v>897</v>
      </c>
      <c r="G251" s="371" t="s">
        <v>204</v>
      </c>
      <c r="H251" s="372">
        <v>29.59</v>
      </c>
      <c r="I251" s="151"/>
      <c r="J251" s="373">
        <f>ROUND(I251*H251,2)</f>
        <v>0</v>
      </c>
      <c r="K251" s="370" t="s">
        <v>148</v>
      </c>
      <c r="L251" s="252"/>
      <c r="M251" s="374" t="s">
        <v>1</v>
      </c>
      <c r="N251" s="375" t="s">
        <v>44</v>
      </c>
      <c r="O251" s="376">
        <v>4.8000000000000001E-2</v>
      </c>
      <c r="P251" s="376">
        <f>O251*H251</f>
        <v>1.42032</v>
      </c>
      <c r="Q251" s="376">
        <v>0</v>
      </c>
      <c r="R251" s="376">
        <f>Q251*H251</f>
        <v>0</v>
      </c>
      <c r="S251" s="376">
        <v>0</v>
      </c>
      <c r="T251" s="377">
        <f>S251*H251</f>
        <v>0</v>
      </c>
      <c r="U251" s="251"/>
      <c r="V251" s="251"/>
      <c r="W251" s="251"/>
      <c r="X251" s="251"/>
      <c r="Y251" s="251"/>
      <c r="Z251" s="251"/>
      <c r="AA251" s="251"/>
      <c r="AB251" s="251"/>
      <c r="AC251" s="251"/>
      <c r="AD251" s="251"/>
      <c r="AE251" s="251"/>
      <c r="AR251" s="379" t="s">
        <v>149</v>
      </c>
      <c r="AT251" s="379" t="s">
        <v>144</v>
      </c>
      <c r="AU251" s="379" t="s">
        <v>88</v>
      </c>
      <c r="AY251" s="240" t="s">
        <v>141</v>
      </c>
      <c r="BE251" s="339">
        <f>IF(N251="základní",J251,0)</f>
        <v>0</v>
      </c>
      <c r="BF251" s="339">
        <f>IF(N251="snížená",J251,0)</f>
        <v>0</v>
      </c>
      <c r="BG251" s="339">
        <f>IF(N251="zákl. přenesená",J251,0)</f>
        <v>0</v>
      </c>
      <c r="BH251" s="339">
        <f>IF(N251="sníž. přenesená",J251,0)</f>
        <v>0</v>
      </c>
      <c r="BI251" s="339">
        <f>IF(N251="nulová",J251,0)</f>
        <v>0</v>
      </c>
      <c r="BJ251" s="240" t="s">
        <v>86</v>
      </c>
      <c r="BK251" s="339">
        <f>ROUND(I251*H251,2)</f>
        <v>0</v>
      </c>
      <c r="BL251" s="240" t="s">
        <v>149</v>
      </c>
      <c r="BM251" s="379" t="s">
        <v>898</v>
      </c>
    </row>
    <row r="252" spans="1:65" s="466" customFormat="1" ht="11.25">
      <c r="B252" s="467"/>
      <c r="D252" s="382" t="s">
        <v>156</v>
      </c>
      <c r="E252" s="468" t="s">
        <v>1</v>
      </c>
      <c r="F252" s="469" t="s">
        <v>394</v>
      </c>
      <c r="H252" s="468" t="s">
        <v>1</v>
      </c>
      <c r="I252" s="496"/>
      <c r="L252" s="467"/>
      <c r="M252" s="470"/>
      <c r="N252" s="471"/>
      <c r="O252" s="471"/>
      <c r="P252" s="471"/>
      <c r="Q252" s="471"/>
      <c r="R252" s="471"/>
      <c r="S252" s="471"/>
      <c r="T252" s="472"/>
      <c r="AT252" s="468" t="s">
        <v>156</v>
      </c>
      <c r="AU252" s="468" t="s">
        <v>88</v>
      </c>
      <c r="AV252" s="466" t="s">
        <v>86</v>
      </c>
      <c r="AW252" s="466" t="s">
        <v>34</v>
      </c>
      <c r="AX252" s="466" t="s">
        <v>79</v>
      </c>
      <c r="AY252" s="468" t="s">
        <v>141</v>
      </c>
    </row>
    <row r="253" spans="1:65" s="380" customFormat="1" ht="11.25">
      <c r="B253" s="381"/>
      <c r="D253" s="382" t="s">
        <v>156</v>
      </c>
      <c r="E253" s="383" t="s">
        <v>1</v>
      </c>
      <c r="F253" s="384" t="s">
        <v>893</v>
      </c>
      <c r="H253" s="385">
        <v>29.59</v>
      </c>
      <c r="I253" s="386"/>
      <c r="L253" s="381"/>
      <c r="M253" s="387"/>
      <c r="N253" s="388"/>
      <c r="O253" s="388"/>
      <c r="P253" s="388"/>
      <c r="Q253" s="388"/>
      <c r="R253" s="388"/>
      <c r="S253" s="388"/>
      <c r="T253" s="389"/>
      <c r="AT253" s="383" t="s">
        <v>156</v>
      </c>
      <c r="AU253" s="383" t="s">
        <v>88</v>
      </c>
      <c r="AV253" s="380" t="s">
        <v>88</v>
      </c>
      <c r="AW253" s="380" t="s">
        <v>34</v>
      </c>
      <c r="AX253" s="380" t="s">
        <v>86</v>
      </c>
      <c r="AY253" s="383" t="s">
        <v>141</v>
      </c>
    </row>
    <row r="254" spans="1:65" s="378" customFormat="1" ht="24.2" customHeight="1">
      <c r="A254" s="251"/>
      <c r="B254" s="252"/>
      <c r="C254" s="368" t="s">
        <v>489</v>
      </c>
      <c r="D254" s="368" t="s">
        <v>144</v>
      </c>
      <c r="E254" s="369" t="s">
        <v>899</v>
      </c>
      <c r="F254" s="370" t="s">
        <v>900</v>
      </c>
      <c r="G254" s="371" t="s">
        <v>204</v>
      </c>
      <c r="H254" s="372">
        <v>29.59</v>
      </c>
      <c r="I254" s="151"/>
      <c r="J254" s="373">
        <f>ROUND(I254*H254,2)</f>
        <v>0</v>
      </c>
      <c r="K254" s="370" t="s">
        <v>148</v>
      </c>
      <c r="L254" s="252"/>
      <c r="M254" s="374" t="s">
        <v>1</v>
      </c>
      <c r="N254" s="375" t="s">
        <v>44</v>
      </c>
      <c r="O254" s="376">
        <v>4.0000000000000001E-3</v>
      </c>
      <c r="P254" s="376">
        <f>O254*H254</f>
        <v>0.11836000000000001</v>
      </c>
      <c r="Q254" s="376">
        <v>0</v>
      </c>
      <c r="R254" s="376">
        <f>Q254*H254</f>
        <v>0</v>
      </c>
      <c r="S254" s="376">
        <v>0</v>
      </c>
      <c r="T254" s="377">
        <f>S254*H254</f>
        <v>0</v>
      </c>
      <c r="U254" s="251"/>
      <c r="V254" s="251"/>
      <c r="W254" s="251"/>
      <c r="X254" s="251"/>
      <c r="Y254" s="251"/>
      <c r="Z254" s="251"/>
      <c r="AA254" s="251"/>
      <c r="AB254" s="251"/>
      <c r="AC254" s="251"/>
      <c r="AD254" s="251"/>
      <c r="AE254" s="251"/>
      <c r="AR254" s="379" t="s">
        <v>149</v>
      </c>
      <c r="AT254" s="379" t="s">
        <v>144</v>
      </c>
      <c r="AU254" s="379" t="s">
        <v>88</v>
      </c>
      <c r="AY254" s="240" t="s">
        <v>141</v>
      </c>
      <c r="BE254" s="339">
        <f>IF(N254="základní",J254,0)</f>
        <v>0</v>
      </c>
      <c r="BF254" s="339">
        <f>IF(N254="snížená",J254,0)</f>
        <v>0</v>
      </c>
      <c r="BG254" s="339">
        <f>IF(N254="zákl. přenesená",J254,0)</f>
        <v>0</v>
      </c>
      <c r="BH254" s="339">
        <f>IF(N254="sníž. přenesená",J254,0)</f>
        <v>0</v>
      </c>
      <c r="BI254" s="339">
        <f>IF(N254="nulová",J254,0)</f>
        <v>0</v>
      </c>
      <c r="BJ254" s="240" t="s">
        <v>86</v>
      </c>
      <c r="BK254" s="339">
        <f>ROUND(I254*H254,2)</f>
        <v>0</v>
      </c>
      <c r="BL254" s="240" t="s">
        <v>149</v>
      </c>
      <c r="BM254" s="379" t="s">
        <v>901</v>
      </c>
    </row>
    <row r="255" spans="1:65" s="466" customFormat="1" ht="11.25">
      <c r="B255" s="467"/>
      <c r="D255" s="382" t="s">
        <v>156</v>
      </c>
      <c r="E255" s="468" t="s">
        <v>1</v>
      </c>
      <c r="F255" s="469" t="s">
        <v>394</v>
      </c>
      <c r="H255" s="468" t="s">
        <v>1</v>
      </c>
      <c r="I255" s="496"/>
      <c r="L255" s="467"/>
      <c r="M255" s="470"/>
      <c r="N255" s="471"/>
      <c r="O255" s="471"/>
      <c r="P255" s="471"/>
      <c r="Q255" s="471"/>
      <c r="R255" s="471"/>
      <c r="S255" s="471"/>
      <c r="T255" s="472"/>
      <c r="AT255" s="468" t="s">
        <v>156</v>
      </c>
      <c r="AU255" s="468" t="s">
        <v>88</v>
      </c>
      <c r="AV255" s="466" t="s">
        <v>86</v>
      </c>
      <c r="AW255" s="466" t="s">
        <v>34</v>
      </c>
      <c r="AX255" s="466" t="s">
        <v>79</v>
      </c>
      <c r="AY255" s="468" t="s">
        <v>141</v>
      </c>
    </row>
    <row r="256" spans="1:65" s="380" customFormat="1" ht="11.25">
      <c r="B256" s="381"/>
      <c r="D256" s="382" t="s">
        <v>156</v>
      </c>
      <c r="E256" s="383" t="s">
        <v>1</v>
      </c>
      <c r="F256" s="384" t="s">
        <v>893</v>
      </c>
      <c r="H256" s="385">
        <v>29.59</v>
      </c>
      <c r="I256" s="386"/>
      <c r="L256" s="381"/>
      <c r="M256" s="387"/>
      <c r="N256" s="388"/>
      <c r="O256" s="388"/>
      <c r="P256" s="388"/>
      <c r="Q256" s="388"/>
      <c r="R256" s="388"/>
      <c r="S256" s="388"/>
      <c r="T256" s="389"/>
      <c r="AT256" s="383" t="s">
        <v>156</v>
      </c>
      <c r="AU256" s="383" t="s">
        <v>88</v>
      </c>
      <c r="AV256" s="380" t="s">
        <v>88</v>
      </c>
      <c r="AW256" s="380" t="s">
        <v>34</v>
      </c>
      <c r="AX256" s="380" t="s">
        <v>86</v>
      </c>
      <c r="AY256" s="383" t="s">
        <v>141</v>
      </c>
    </row>
    <row r="257" spans="1:65" s="378" customFormat="1" ht="24.2" customHeight="1">
      <c r="A257" s="251"/>
      <c r="B257" s="252"/>
      <c r="C257" s="368" t="s">
        <v>494</v>
      </c>
      <c r="D257" s="368" t="s">
        <v>144</v>
      </c>
      <c r="E257" s="369" t="s">
        <v>902</v>
      </c>
      <c r="F257" s="370" t="s">
        <v>903</v>
      </c>
      <c r="G257" s="371" t="s">
        <v>204</v>
      </c>
      <c r="H257" s="372">
        <v>43.04</v>
      </c>
      <c r="I257" s="151"/>
      <c r="J257" s="373">
        <f>ROUND(I257*H257,2)</f>
        <v>0</v>
      </c>
      <c r="K257" s="370" t="s">
        <v>148</v>
      </c>
      <c r="L257" s="252"/>
      <c r="M257" s="374" t="s">
        <v>1</v>
      </c>
      <c r="N257" s="375" t="s">
        <v>44</v>
      </c>
      <c r="O257" s="376">
        <v>2E-3</v>
      </c>
      <c r="P257" s="376">
        <f>O257*H257</f>
        <v>8.6080000000000004E-2</v>
      </c>
      <c r="Q257" s="376">
        <v>0</v>
      </c>
      <c r="R257" s="376">
        <f>Q257*H257</f>
        <v>0</v>
      </c>
      <c r="S257" s="376">
        <v>0</v>
      </c>
      <c r="T257" s="377">
        <f>S257*H257</f>
        <v>0</v>
      </c>
      <c r="U257" s="251"/>
      <c r="V257" s="251"/>
      <c r="W257" s="251"/>
      <c r="X257" s="251"/>
      <c r="Y257" s="251"/>
      <c r="Z257" s="251"/>
      <c r="AA257" s="251"/>
      <c r="AB257" s="251"/>
      <c r="AC257" s="251"/>
      <c r="AD257" s="251"/>
      <c r="AE257" s="251"/>
      <c r="AR257" s="379" t="s">
        <v>149</v>
      </c>
      <c r="AT257" s="379" t="s">
        <v>144</v>
      </c>
      <c r="AU257" s="379" t="s">
        <v>88</v>
      </c>
      <c r="AY257" s="240" t="s">
        <v>141</v>
      </c>
      <c r="BE257" s="339">
        <f>IF(N257="základní",J257,0)</f>
        <v>0</v>
      </c>
      <c r="BF257" s="339">
        <f>IF(N257="snížená",J257,0)</f>
        <v>0</v>
      </c>
      <c r="BG257" s="339">
        <f>IF(N257="zákl. přenesená",J257,0)</f>
        <v>0</v>
      </c>
      <c r="BH257" s="339">
        <f>IF(N257="sníž. přenesená",J257,0)</f>
        <v>0</v>
      </c>
      <c r="BI257" s="339">
        <f>IF(N257="nulová",J257,0)</f>
        <v>0</v>
      </c>
      <c r="BJ257" s="240" t="s">
        <v>86</v>
      </c>
      <c r="BK257" s="339">
        <f>ROUND(I257*H257,2)</f>
        <v>0</v>
      </c>
      <c r="BL257" s="240" t="s">
        <v>149</v>
      </c>
      <c r="BM257" s="379" t="s">
        <v>904</v>
      </c>
    </row>
    <row r="258" spans="1:65" s="466" customFormat="1" ht="11.25">
      <c r="B258" s="467"/>
      <c r="D258" s="382" t="s">
        <v>156</v>
      </c>
      <c r="E258" s="468" t="s">
        <v>1</v>
      </c>
      <c r="F258" s="469" t="s">
        <v>324</v>
      </c>
      <c r="H258" s="468" t="s">
        <v>1</v>
      </c>
      <c r="I258" s="496"/>
      <c r="L258" s="467"/>
      <c r="M258" s="470"/>
      <c r="N258" s="471"/>
      <c r="O258" s="471"/>
      <c r="P258" s="471"/>
      <c r="Q258" s="471"/>
      <c r="R258" s="471"/>
      <c r="S258" s="471"/>
      <c r="T258" s="472"/>
      <c r="AT258" s="468" t="s">
        <v>156</v>
      </c>
      <c r="AU258" s="468" t="s">
        <v>88</v>
      </c>
      <c r="AV258" s="466" t="s">
        <v>86</v>
      </c>
      <c r="AW258" s="466" t="s">
        <v>34</v>
      </c>
      <c r="AX258" s="466" t="s">
        <v>79</v>
      </c>
      <c r="AY258" s="468" t="s">
        <v>141</v>
      </c>
    </row>
    <row r="259" spans="1:65" s="466" customFormat="1" ht="11.25">
      <c r="B259" s="467"/>
      <c r="D259" s="382" t="s">
        <v>156</v>
      </c>
      <c r="E259" s="468" t="s">
        <v>1</v>
      </c>
      <c r="F259" s="469" t="s">
        <v>325</v>
      </c>
      <c r="H259" s="468" t="s">
        <v>1</v>
      </c>
      <c r="I259" s="496"/>
      <c r="L259" s="467"/>
      <c r="M259" s="470"/>
      <c r="N259" s="471"/>
      <c r="O259" s="471"/>
      <c r="P259" s="471"/>
      <c r="Q259" s="471"/>
      <c r="R259" s="471"/>
      <c r="S259" s="471"/>
      <c r="T259" s="472"/>
      <c r="AT259" s="468" t="s">
        <v>156</v>
      </c>
      <c r="AU259" s="468" t="s">
        <v>88</v>
      </c>
      <c r="AV259" s="466" t="s">
        <v>86</v>
      </c>
      <c r="AW259" s="466" t="s">
        <v>34</v>
      </c>
      <c r="AX259" s="466" t="s">
        <v>79</v>
      </c>
      <c r="AY259" s="468" t="s">
        <v>141</v>
      </c>
    </row>
    <row r="260" spans="1:65" s="380" customFormat="1" ht="11.25">
      <c r="B260" s="381"/>
      <c r="D260" s="382" t="s">
        <v>156</v>
      </c>
      <c r="E260" s="383" t="s">
        <v>1</v>
      </c>
      <c r="F260" s="384" t="s">
        <v>905</v>
      </c>
      <c r="H260" s="385">
        <v>43.04</v>
      </c>
      <c r="I260" s="386"/>
      <c r="L260" s="381"/>
      <c r="M260" s="387"/>
      <c r="N260" s="388"/>
      <c r="O260" s="388"/>
      <c r="P260" s="388"/>
      <c r="Q260" s="388"/>
      <c r="R260" s="388"/>
      <c r="S260" s="388"/>
      <c r="T260" s="389"/>
      <c r="AT260" s="383" t="s">
        <v>156</v>
      </c>
      <c r="AU260" s="383" t="s">
        <v>88</v>
      </c>
      <c r="AV260" s="380" t="s">
        <v>88</v>
      </c>
      <c r="AW260" s="380" t="s">
        <v>34</v>
      </c>
      <c r="AX260" s="380" t="s">
        <v>86</v>
      </c>
      <c r="AY260" s="383" t="s">
        <v>141</v>
      </c>
    </row>
    <row r="261" spans="1:65" s="378" customFormat="1" ht="37.9" customHeight="1">
      <c r="A261" s="251"/>
      <c r="B261" s="252"/>
      <c r="C261" s="368" t="s">
        <v>500</v>
      </c>
      <c r="D261" s="368" t="s">
        <v>144</v>
      </c>
      <c r="E261" s="369" t="s">
        <v>906</v>
      </c>
      <c r="F261" s="370" t="s">
        <v>907</v>
      </c>
      <c r="G261" s="371" t="s">
        <v>204</v>
      </c>
      <c r="H261" s="372">
        <v>43.04</v>
      </c>
      <c r="I261" s="151"/>
      <c r="J261" s="373">
        <f>ROUND(I261*H261,2)</f>
        <v>0</v>
      </c>
      <c r="K261" s="370" t="s">
        <v>148</v>
      </c>
      <c r="L261" s="252"/>
      <c r="M261" s="374" t="s">
        <v>1</v>
      </c>
      <c r="N261" s="375" t="s">
        <v>44</v>
      </c>
      <c r="O261" s="376">
        <v>7.0999999999999994E-2</v>
      </c>
      <c r="P261" s="376">
        <f>O261*H261</f>
        <v>3.0558399999999994</v>
      </c>
      <c r="Q261" s="376">
        <v>0</v>
      </c>
      <c r="R261" s="376">
        <f>Q261*H261</f>
        <v>0</v>
      </c>
      <c r="S261" s="376">
        <v>0</v>
      </c>
      <c r="T261" s="377">
        <f>S261*H261</f>
        <v>0</v>
      </c>
      <c r="U261" s="251"/>
      <c r="V261" s="251"/>
      <c r="W261" s="251"/>
      <c r="X261" s="251"/>
      <c r="Y261" s="251"/>
      <c r="Z261" s="251"/>
      <c r="AA261" s="251"/>
      <c r="AB261" s="251"/>
      <c r="AC261" s="251"/>
      <c r="AD261" s="251"/>
      <c r="AE261" s="251"/>
      <c r="AR261" s="379" t="s">
        <v>149</v>
      </c>
      <c r="AT261" s="379" t="s">
        <v>144</v>
      </c>
      <c r="AU261" s="379" t="s">
        <v>88</v>
      </c>
      <c r="AY261" s="240" t="s">
        <v>141</v>
      </c>
      <c r="BE261" s="339">
        <f>IF(N261="základní",J261,0)</f>
        <v>0</v>
      </c>
      <c r="BF261" s="339">
        <f>IF(N261="snížená",J261,0)</f>
        <v>0</v>
      </c>
      <c r="BG261" s="339">
        <f>IF(N261="zákl. přenesená",J261,0)</f>
        <v>0</v>
      </c>
      <c r="BH261" s="339">
        <f>IF(N261="sníž. přenesená",J261,0)</f>
        <v>0</v>
      </c>
      <c r="BI261" s="339">
        <f>IF(N261="nulová",J261,0)</f>
        <v>0</v>
      </c>
      <c r="BJ261" s="240" t="s">
        <v>86</v>
      </c>
      <c r="BK261" s="339">
        <f>ROUND(I261*H261,2)</f>
        <v>0</v>
      </c>
      <c r="BL261" s="240" t="s">
        <v>149</v>
      </c>
      <c r="BM261" s="379" t="s">
        <v>908</v>
      </c>
    </row>
    <row r="262" spans="1:65" s="466" customFormat="1" ht="11.25">
      <c r="B262" s="467"/>
      <c r="D262" s="382" t="s">
        <v>156</v>
      </c>
      <c r="E262" s="468" t="s">
        <v>1</v>
      </c>
      <c r="F262" s="469" t="s">
        <v>324</v>
      </c>
      <c r="H262" s="468" t="s">
        <v>1</v>
      </c>
      <c r="I262" s="496"/>
      <c r="L262" s="467"/>
      <c r="M262" s="470"/>
      <c r="N262" s="471"/>
      <c r="O262" s="471"/>
      <c r="P262" s="471"/>
      <c r="Q262" s="471"/>
      <c r="R262" s="471"/>
      <c r="S262" s="471"/>
      <c r="T262" s="472"/>
      <c r="AT262" s="468" t="s">
        <v>156</v>
      </c>
      <c r="AU262" s="468" t="s">
        <v>88</v>
      </c>
      <c r="AV262" s="466" t="s">
        <v>86</v>
      </c>
      <c r="AW262" s="466" t="s">
        <v>34</v>
      </c>
      <c r="AX262" s="466" t="s">
        <v>79</v>
      </c>
      <c r="AY262" s="468" t="s">
        <v>141</v>
      </c>
    </row>
    <row r="263" spans="1:65" s="466" customFormat="1" ht="11.25">
      <c r="B263" s="467"/>
      <c r="D263" s="382" t="s">
        <v>156</v>
      </c>
      <c r="E263" s="468" t="s">
        <v>1</v>
      </c>
      <c r="F263" s="469" t="s">
        <v>325</v>
      </c>
      <c r="H263" s="468" t="s">
        <v>1</v>
      </c>
      <c r="I263" s="496"/>
      <c r="L263" s="467"/>
      <c r="M263" s="470"/>
      <c r="N263" s="471"/>
      <c r="O263" s="471"/>
      <c r="P263" s="471"/>
      <c r="Q263" s="471"/>
      <c r="R263" s="471"/>
      <c r="S263" s="471"/>
      <c r="T263" s="472"/>
      <c r="AT263" s="468" t="s">
        <v>156</v>
      </c>
      <c r="AU263" s="468" t="s">
        <v>88</v>
      </c>
      <c r="AV263" s="466" t="s">
        <v>86</v>
      </c>
      <c r="AW263" s="466" t="s">
        <v>34</v>
      </c>
      <c r="AX263" s="466" t="s">
        <v>79</v>
      </c>
      <c r="AY263" s="468" t="s">
        <v>141</v>
      </c>
    </row>
    <row r="264" spans="1:65" s="380" customFormat="1" ht="11.25">
      <c r="B264" s="381"/>
      <c r="D264" s="382" t="s">
        <v>156</v>
      </c>
      <c r="E264" s="383" t="s">
        <v>1</v>
      </c>
      <c r="F264" s="384" t="s">
        <v>905</v>
      </c>
      <c r="H264" s="385">
        <v>43.04</v>
      </c>
      <c r="I264" s="386"/>
      <c r="L264" s="381"/>
      <c r="M264" s="387"/>
      <c r="N264" s="388"/>
      <c r="O264" s="388"/>
      <c r="P264" s="388"/>
      <c r="Q264" s="388"/>
      <c r="R264" s="388"/>
      <c r="S264" s="388"/>
      <c r="T264" s="389"/>
      <c r="AT264" s="383" t="s">
        <v>156</v>
      </c>
      <c r="AU264" s="383" t="s">
        <v>88</v>
      </c>
      <c r="AV264" s="380" t="s">
        <v>88</v>
      </c>
      <c r="AW264" s="380" t="s">
        <v>34</v>
      </c>
      <c r="AX264" s="380" t="s">
        <v>86</v>
      </c>
      <c r="AY264" s="383" t="s">
        <v>141</v>
      </c>
    </row>
    <row r="265" spans="1:65" s="449" customFormat="1" ht="22.9" customHeight="1">
      <c r="B265" s="450"/>
      <c r="D265" s="451" t="s">
        <v>78</v>
      </c>
      <c r="E265" s="460" t="s">
        <v>161</v>
      </c>
      <c r="F265" s="460" t="s">
        <v>163</v>
      </c>
      <c r="I265" s="498"/>
      <c r="J265" s="461">
        <f>BK265</f>
        <v>0</v>
      </c>
      <c r="L265" s="450"/>
      <c r="M265" s="454"/>
      <c r="N265" s="455"/>
      <c r="O265" s="455"/>
      <c r="P265" s="456">
        <f>SUM(P266:P367)</f>
        <v>242.22107999999994</v>
      </c>
      <c r="Q265" s="455"/>
      <c r="R265" s="456">
        <f>SUM(R266:R367)</f>
        <v>5.7735531000000018</v>
      </c>
      <c r="S265" s="455"/>
      <c r="T265" s="457">
        <f>SUM(T266:T367)</f>
        <v>0.14793999999999999</v>
      </c>
      <c r="AR265" s="451" t="s">
        <v>86</v>
      </c>
      <c r="AT265" s="458" t="s">
        <v>78</v>
      </c>
      <c r="AU265" s="458" t="s">
        <v>86</v>
      </c>
      <c r="AY265" s="451" t="s">
        <v>141</v>
      </c>
      <c r="BK265" s="459">
        <f>SUM(BK266:BK367)</f>
        <v>0</v>
      </c>
    </row>
    <row r="266" spans="1:65" s="378" customFormat="1" ht="24.2" customHeight="1">
      <c r="A266" s="251"/>
      <c r="B266" s="252"/>
      <c r="C266" s="368" t="s">
        <v>504</v>
      </c>
      <c r="D266" s="368" t="s">
        <v>144</v>
      </c>
      <c r="E266" s="369" t="s">
        <v>909</v>
      </c>
      <c r="F266" s="370" t="s">
        <v>910</v>
      </c>
      <c r="G266" s="371" t="s">
        <v>154</v>
      </c>
      <c r="H266" s="372">
        <v>5</v>
      </c>
      <c r="I266" s="151"/>
      <c r="J266" s="373">
        <f>ROUND(I266*H266,2)</f>
        <v>0</v>
      </c>
      <c r="K266" s="370" t="s">
        <v>148</v>
      </c>
      <c r="L266" s="252"/>
      <c r="M266" s="374" t="s">
        <v>1</v>
      </c>
      <c r="N266" s="375" t="s">
        <v>44</v>
      </c>
      <c r="O266" s="376">
        <v>9.1829999999999998</v>
      </c>
      <c r="P266" s="376">
        <f>O266*H266</f>
        <v>45.914999999999999</v>
      </c>
      <c r="Q266" s="376">
        <v>0</v>
      </c>
      <c r="R266" s="376">
        <f>Q266*H266</f>
        <v>0</v>
      </c>
      <c r="S266" s="376">
        <v>0</v>
      </c>
      <c r="T266" s="377">
        <f>S266*H266</f>
        <v>0</v>
      </c>
      <c r="U266" s="251"/>
      <c r="V266" s="251"/>
      <c r="W266" s="251"/>
      <c r="X266" s="251"/>
      <c r="Y266" s="251"/>
      <c r="Z266" s="251"/>
      <c r="AA266" s="251"/>
      <c r="AB266" s="251"/>
      <c r="AC266" s="251"/>
      <c r="AD266" s="251"/>
      <c r="AE266" s="251"/>
      <c r="AR266" s="379" t="s">
        <v>149</v>
      </c>
      <c r="AT266" s="379" t="s">
        <v>144</v>
      </c>
      <c r="AU266" s="379" t="s">
        <v>88</v>
      </c>
      <c r="AY266" s="240" t="s">
        <v>141</v>
      </c>
      <c r="BE266" s="339">
        <f>IF(N266="základní",J266,0)</f>
        <v>0</v>
      </c>
      <c r="BF266" s="339">
        <f>IF(N266="snížená",J266,0)</f>
        <v>0</v>
      </c>
      <c r="BG266" s="339">
        <f>IF(N266="zákl. přenesená",J266,0)</f>
        <v>0</v>
      </c>
      <c r="BH266" s="339">
        <f>IF(N266="sníž. přenesená",J266,0)</f>
        <v>0</v>
      </c>
      <c r="BI266" s="339">
        <f>IF(N266="nulová",J266,0)</f>
        <v>0</v>
      </c>
      <c r="BJ266" s="240" t="s">
        <v>86</v>
      </c>
      <c r="BK266" s="339">
        <f>ROUND(I266*H266,2)</f>
        <v>0</v>
      </c>
      <c r="BL266" s="240" t="s">
        <v>149</v>
      </c>
      <c r="BM266" s="379" t="s">
        <v>911</v>
      </c>
    </row>
    <row r="267" spans="1:65" s="378" customFormat="1" ht="24.2" customHeight="1">
      <c r="A267" s="251"/>
      <c r="B267" s="252"/>
      <c r="C267" s="368" t="s">
        <v>509</v>
      </c>
      <c r="D267" s="368" t="s">
        <v>144</v>
      </c>
      <c r="E267" s="369" t="s">
        <v>912</v>
      </c>
      <c r="F267" s="370" t="s">
        <v>913</v>
      </c>
      <c r="G267" s="371" t="s">
        <v>147</v>
      </c>
      <c r="H267" s="372">
        <v>100.18</v>
      </c>
      <c r="I267" s="151"/>
      <c r="J267" s="373">
        <f>ROUND(I267*H267,2)</f>
        <v>0</v>
      </c>
      <c r="K267" s="370" t="s">
        <v>148</v>
      </c>
      <c r="L267" s="252"/>
      <c r="M267" s="374" t="s">
        <v>1</v>
      </c>
      <c r="N267" s="375" t="s">
        <v>44</v>
      </c>
      <c r="O267" s="376">
        <v>0.44600000000000001</v>
      </c>
      <c r="P267" s="376">
        <f>O267*H267</f>
        <v>44.680280000000003</v>
      </c>
      <c r="Q267" s="376">
        <v>0</v>
      </c>
      <c r="R267" s="376">
        <f>Q267*H267</f>
        <v>0</v>
      </c>
      <c r="S267" s="376">
        <v>0</v>
      </c>
      <c r="T267" s="377">
        <f>S267*H267</f>
        <v>0</v>
      </c>
      <c r="U267" s="251"/>
      <c r="V267" s="251"/>
      <c r="W267" s="251"/>
      <c r="X267" s="251"/>
      <c r="Y267" s="251"/>
      <c r="Z267" s="251"/>
      <c r="AA267" s="251"/>
      <c r="AB267" s="251"/>
      <c r="AC267" s="251"/>
      <c r="AD267" s="251"/>
      <c r="AE267" s="251"/>
      <c r="AR267" s="379" t="s">
        <v>149</v>
      </c>
      <c r="AT267" s="379" t="s">
        <v>144</v>
      </c>
      <c r="AU267" s="379" t="s">
        <v>88</v>
      </c>
      <c r="AY267" s="240" t="s">
        <v>141</v>
      </c>
      <c r="BE267" s="339">
        <f>IF(N267="základní",J267,0)</f>
        <v>0</v>
      </c>
      <c r="BF267" s="339">
        <f>IF(N267="snížená",J267,0)</f>
        <v>0</v>
      </c>
      <c r="BG267" s="339">
        <f>IF(N267="zákl. přenesená",J267,0)</f>
        <v>0</v>
      </c>
      <c r="BH267" s="339">
        <f>IF(N267="sníž. přenesená",J267,0)</f>
        <v>0</v>
      </c>
      <c r="BI267" s="339">
        <f>IF(N267="nulová",J267,0)</f>
        <v>0</v>
      </c>
      <c r="BJ267" s="240" t="s">
        <v>86</v>
      </c>
      <c r="BK267" s="339">
        <f>ROUND(I267*H267,2)</f>
        <v>0</v>
      </c>
      <c r="BL267" s="240" t="s">
        <v>149</v>
      </c>
      <c r="BM267" s="379" t="s">
        <v>914</v>
      </c>
    </row>
    <row r="268" spans="1:65" s="466" customFormat="1" ht="11.25">
      <c r="B268" s="467"/>
      <c r="D268" s="382" t="s">
        <v>156</v>
      </c>
      <c r="E268" s="468" t="s">
        <v>1</v>
      </c>
      <c r="F268" s="469" t="s">
        <v>883</v>
      </c>
      <c r="H268" s="468" t="s">
        <v>1</v>
      </c>
      <c r="I268" s="496"/>
      <c r="L268" s="467"/>
      <c r="M268" s="470"/>
      <c r="N268" s="471"/>
      <c r="O268" s="471"/>
      <c r="P268" s="471"/>
      <c r="Q268" s="471"/>
      <c r="R268" s="471"/>
      <c r="S268" s="471"/>
      <c r="T268" s="472"/>
      <c r="AT268" s="468" t="s">
        <v>156</v>
      </c>
      <c r="AU268" s="468" t="s">
        <v>88</v>
      </c>
      <c r="AV268" s="466" t="s">
        <v>86</v>
      </c>
      <c r="AW268" s="466" t="s">
        <v>34</v>
      </c>
      <c r="AX268" s="466" t="s">
        <v>79</v>
      </c>
      <c r="AY268" s="468" t="s">
        <v>141</v>
      </c>
    </row>
    <row r="269" spans="1:65" s="380" customFormat="1" ht="11.25">
      <c r="B269" s="381"/>
      <c r="D269" s="382" t="s">
        <v>156</v>
      </c>
      <c r="E269" s="383" t="s">
        <v>1</v>
      </c>
      <c r="F269" s="384" t="s">
        <v>915</v>
      </c>
      <c r="H269" s="385">
        <v>100.18</v>
      </c>
      <c r="I269" s="386"/>
      <c r="L269" s="381"/>
      <c r="M269" s="387"/>
      <c r="N269" s="388"/>
      <c r="O269" s="388"/>
      <c r="P269" s="388"/>
      <c r="Q269" s="388"/>
      <c r="R269" s="388"/>
      <c r="S269" s="388"/>
      <c r="T269" s="389"/>
      <c r="AT269" s="383" t="s">
        <v>156</v>
      </c>
      <c r="AU269" s="383" t="s">
        <v>88</v>
      </c>
      <c r="AV269" s="380" t="s">
        <v>88</v>
      </c>
      <c r="AW269" s="380" t="s">
        <v>34</v>
      </c>
      <c r="AX269" s="380" t="s">
        <v>86</v>
      </c>
      <c r="AY269" s="383" t="s">
        <v>141</v>
      </c>
    </row>
    <row r="270" spans="1:65" s="378" customFormat="1" ht="14.45" customHeight="1">
      <c r="A270" s="251"/>
      <c r="B270" s="252"/>
      <c r="C270" s="481" t="s">
        <v>513</v>
      </c>
      <c r="D270" s="481" t="s">
        <v>158</v>
      </c>
      <c r="E270" s="482" t="s">
        <v>916</v>
      </c>
      <c r="F270" s="483" t="s">
        <v>917</v>
      </c>
      <c r="G270" s="484" t="s">
        <v>147</v>
      </c>
      <c r="H270" s="485">
        <v>100.18</v>
      </c>
      <c r="I270" s="177"/>
      <c r="J270" s="486">
        <f>ROUND(I270*H270,2)</f>
        <v>0</v>
      </c>
      <c r="K270" s="483" t="s">
        <v>1</v>
      </c>
      <c r="L270" s="487"/>
      <c r="M270" s="488" t="s">
        <v>1</v>
      </c>
      <c r="N270" s="489" t="s">
        <v>44</v>
      </c>
      <c r="O270" s="376">
        <v>0</v>
      </c>
      <c r="P270" s="376">
        <f>O270*H270</f>
        <v>0</v>
      </c>
      <c r="Q270" s="376">
        <v>1.4500000000000001E-2</v>
      </c>
      <c r="R270" s="376">
        <f>Q270*H270</f>
        <v>1.4526100000000002</v>
      </c>
      <c r="S270" s="376">
        <v>0</v>
      </c>
      <c r="T270" s="377">
        <f>S270*H270</f>
        <v>0</v>
      </c>
      <c r="U270" s="251"/>
      <c r="V270" s="251"/>
      <c r="W270" s="251"/>
      <c r="X270" s="251"/>
      <c r="Y270" s="251"/>
      <c r="Z270" s="251"/>
      <c r="AA270" s="251"/>
      <c r="AB270" s="251"/>
      <c r="AC270" s="251"/>
      <c r="AD270" s="251"/>
      <c r="AE270" s="251"/>
      <c r="AR270" s="379" t="s">
        <v>161</v>
      </c>
      <c r="AT270" s="379" t="s">
        <v>158</v>
      </c>
      <c r="AU270" s="379" t="s">
        <v>88</v>
      </c>
      <c r="AY270" s="240" t="s">
        <v>141</v>
      </c>
      <c r="BE270" s="339">
        <f>IF(N270="základní",J270,0)</f>
        <v>0</v>
      </c>
      <c r="BF270" s="339">
        <f>IF(N270="snížená",J270,0)</f>
        <v>0</v>
      </c>
      <c r="BG270" s="339">
        <f>IF(N270="zákl. přenesená",J270,0)</f>
        <v>0</v>
      </c>
      <c r="BH270" s="339">
        <f>IF(N270="sníž. přenesená",J270,0)</f>
        <v>0</v>
      </c>
      <c r="BI270" s="339">
        <f>IF(N270="nulová",J270,0)</f>
        <v>0</v>
      </c>
      <c r="BJ270" s="240" t="s">
        <v>86</v>
      </c>
      <c r="BK270" s="339">
        <f>ROUND(I270*H270,2)</f>
        <v>0</v>
      </c>
      <c r="BL270" s="240" t="s">
        <v>149</v>
      </c>
      <c r="BM270" s="379" t="s">
        <v>918</v>
      </c>
    </row>
    <row r="271" spans="1:65" s="466" customFormat="1" ht="11.25">
      <c r="B271" s="467"/>
      <c r="D271" s="382" t="s">
        <v>156</v>
      </c>
      <c r="E271" s="468" t="s">
        <v>1</v>
      </c>
      <c r="F271" s="469" t="s">
        <v>919</v>
      </c>
      <c r="H271" s="468" t="s">
        <v>1</v>
      </c>
      <c r="I271" s="496"/>
      <c r="L271" s="467"/>
      <c r="M271" s="470"/>
      <c r="N271" s="471"/>
      <c r="O271" s="471"/>
      <c r="P271" s="471"/>
      <c r="Q271" s="471"/>
      <c r="R271" s="471"/>
      <c r="S271" s="471"/>
      <c r="T271" s="472"/>
      <c r="AT271" s="468" t="s">
        <v>156</v>
      </c>
      <c r="AU271" s="468" t="s">
        <v>88</v>
      </c>
      <c r="AV271" s="466" t="s">
        <v>86</v>
      </c>
      <c r="AW271" s="466" t="s">
        <v>34</v>
      </c>
      <c r="AX271" s="466" t="s">
        <v>79</v>
      </c>
      <c r="AY271" s="468" t="s">
        <v>141</v>
      </c>
    </row>
    <row r="272" spans="1:65" s="380" customFormat="1" ht="11.25">
      <c r="B272" s="381"/>
      <c r="D272" s="382" t="s">
        <v>156</v>
      </c>
      <c r="E272" s="383" t="s">
        <v>1</v>
      </c>
      <c r="F272" s="384" t="s">
        <v>915</v>
      </c>
      <c r="H272" s="385">
        <v>100.18</v>
      </c>
      <c r="I272" s="386"/>
      <c r="L272" s="381"/>
      <c r="M272" s="387"/>
      <c r="N272" s="388"/>
      <c r="O272" s="388"/>
      <c r="P272" s="388"/>
      <c r="Q272" s="388"/>
      <c r="R272" s="388"/>
      <c r="S272" s="388"/>
      <c r="T272" s="389"/>
      <c r="AT272" s="383" t="s">
        <v>156</v>
      </c>
      <c r="AU272" s="383" t="s">
        <v>88</v>
      </c>
      <c r="AV272" s="380" t="s">
        <v>88</v>
      </c>
      <c r="AW272" s="380" t="s">
        <v>34</v>
      </c>
      <c r="AX272" s="380" t="s">
        <v>86</v>
      </c>
      <c r="AY272" s="383" t="s">
        <v>141</v>
      </c>
    </row>
    <row r="273" spans="1:65" s="378" customFormat="1" ht="24.2" customHeight="1">
      <c r="A273" s="251"/>
      <c r="B273" s="252"/>
      <c r="C273" s="368" t="s">
        <v>517</v>
      </c>
      <c r="D273" s="368" t="s">
        <v>144</v>
      </c>
      <c r="E273" s="369" t="s">
        <v>920</v>
      </c>
      <c r="F273" s="370" t="s">
        <v>921</v>
      </c>
      <c r="G273" s="371" t="s">
        <v>147</v>
      </c>
      <c r="H273" s="372">
        <v>1.41</v>
      </c>
      <c r="I273" s="151"/>
      <c r="J273" s="373">
        <f>ROUND(I273*H273,2)</f>
        <v>0</v>
      </c>
      <c r="K273" s="370" t="s">
        <v>148</v>
      </c>
      <c r="L273" s="252"/>
      <c r="M273" s="374" t="s">
        <v>1</v>
      </c>
      <c r="N273" s="375" t="s">
        <v>44</v>
      </c>
      <c r="O273" s="376">
        <v>0.622</v>
      </c>
      <c r="P273" s="376">
        <f>O273*H273</f>
        <v>0.87701999999999991</v>
      </c>
      <c r="Q273" s="376">
        <v>0</v>
      </c>
      <c r="R273" s="376">
        <f>Q273*H273</f>
        <v>0</v>
      </c>
      <c r="S273" s="376">
        <v>0</v>
      </c>
      <c r="T273" s="377">
        <f>S273*H273</f>
        <v>0</v>
      </c>
      <c r="U273" s="251"/>
      <c r="V273" s="251"/>
      <c r="W273" s="251"/>
      <c r="X273" s="251"/>
      <c r="Y273" s="251"/>
      <c r="Z273" s="251"/>
      <c r="AA273" s="251"/>
      <c r="AB273" s="251"/>
      <c r="AC273" s="251"/>
      <c r="AD273" s="251"/>
      <c r="AE273" s="251"/>
      <c r="AR273" s="379" t="s">
        <v>149</v>
      </c>
      <c r="AT273" s="379" t="s">
        <v>144</v>
      </c>
      <c r="AU273" s="379" t="s">
        <v>88</v>
      </c>
      <c r="AY273" s="240" t="s">
        <v>141</v>
      </c>
      <c r="BE273" s="339">
        <f>IF(N273="základní",J273,0)</f>
        <v>0</v>
      </c>
      <c r="BF273" s="339">
        <f>IF(N273="snížená",J273,0)</f>
        <v>0</v>
      </c>
      <c r="BG273" s="339">
        <f>IF(N273="zákl. přenesená",J273,0)</f>
        <v>0</v>
      </c>
      <c r="BH273" s="339">
        <f>IF(N273="sníž. přenesená",J273,0)</f>
        <v>0</v>
      </c>
      <c r="BI273" s="339">
        <f>IF(N273="nulová",J273,0)</f>
        <v>0</v>
      </c>
      <c r="BJ273" s="240" t="s">
        <v>86</v>
      </c>
      <c r="BK273" s="339">
        <f>ROUND(I273*H273,2)</f>
        <v>0</v>
      </c>
      <c r="BL273" s="240" t="s">
        <v>149</v>
      </c>
      <c r="BM273" s="379" t="s">
        <v>922</v>
      </c>
    </row>
    <row r="274" spans="1:65" s="378" customFormat="1" ht="14.45" customHeight="1">
      <c r="A274" s="251"/>
      <c r="B274" s="252"/>
      <c r="C274" s="481" t="s">
        <v>521</v>
      </c>
      <c r="D274" s="481" t="s">
        <v>158</v>
      </c>
      <c r="E274" s="482" t="s">
        <v>923</v>
      </c>
      <c r="F274" s="483" t="s">
        <v>924</v>
      </c>
      <c r="G274" s="484" t="s">
        <v>147</v>
      </c>
      <c r="H274" s="485">
        <v>1.41</v>
      </c>
      <c r="I274" s="177"/>
      <c r="J274" s="486">
        <f>ROUND(I274*H274,2)</f>
        <v>0</v>
      </c>
      <c r="K274" s="483" t="s">
        <v>148</v>
      </c>
      <c r="L274" s="487"/>
      <c r="M274" s="488" t="s">
        <v>1</v>
      </c>
      <c r="N274" s="489" t="s">
        <v>44</v>
      </c>
      <c r="O274" s="376">
        <v>0</v>
      </c>
      <c r="P274" s="376">
        <f>O274*H274</f>
        <v>0</v>
      </c>
      <c r="Q274" s="376">
        <v>2.8000000000000001E-2</v>
      </c>
      <c r="R274" s="376">
        <f>Q274*H274</f>
        <v>3.9480000000000001E-2</v>
      </c>
      <c r="S274" s="376">
        <v>0</v>
      </c>
      <c r="T274" s="377">
        <f>S274*H274</f>
        <v>0</v>
      </c>
      <c r="U274" s="251"/>
      <c r="V274" s="251"/>
      <c r="W274" s="251"/>
      <c r="X274" s="251"/>
      <c r="Y274" s="251"/>
      <c r="Z274" s="251"/>
      <c r="AA274" s="251"/>
      <c r="AB274" s="251"/>
      <c r="AC274" s="251"/>
      <c r="AD274" s="251"/>
      <c r="AE274" s="251"/>
      <c r="AR274" s="379" t="s">
        <v>161</v>
      </c>
      <c r="AT274" s="379" t="s">
        <v>158</v>
      </c>
      <c r="AU274" s="379" t="s">
        <v>88</v>
      </c>
      <c r="AY274" s="240" t="s">
        <v>141</v>
      </c>
      <c r="BE274" s="339">
        <f>IF(N274="základní",J274,0)</f>
        <v>0</v>
      </c>
      <c r="BF274" s="339">
        <f>IF(N274="snížená",J274,0)</f>
        <v>0</v>
      </c>
      <c r="BG274" s="339">
        <f>IF(N274="zákl. přenesená",J274,0)</f>
        <v>0</v>
      </c>
      <c r="BH274" s="339">
        <f>IF(N274="sníž. přenesená",J274,0)</f>
        <v>0</v>
      </c>
      <c r="BI274" s="339">
        <f>IF(N274="nulová",J274,0)</f>
        <v>0</v>
      </c>
      <c r="BJ274" s="240" t="s">
        <v>86</v>
      </c>
      <c r="BK274" s="339">
        <f>ROUND(I274*H274,2)</f>
        <v>0</v>
      </c>
      <c r="BL274" s="240" t="s">
        <v>149</v>
      </c>
      <c r="BM274" s="379" t="s">
        <v>925</v>
      </c>
    </row>
    <row r="275" spans="1:65" s="466" customFormat="1" ht="11.25">
      <c r="B275" s="467"/>
      <c r="D275" s="382" t="s">
        <v>156</v>
      </c>
      <c r="E275" s="468" t="s">
        <v>1</v>
      </c>
      <c r="F275" s="469" t="s">
        <v>919</v>
      </c>
      <c r="H275" s="468" t="s">
        <v>1</v>
      </c>
      <c r="I275" s="496"/>
      <c r="L275" s="467"/>
      <c r="M275" s="470"/>
      <c r="N275" s="471"/>
      <c r="O275" s="471"/>
      <c r="P275" s="471"/>
      <c r="Q275" s="471"/>
      <c r="R275" s="471"/>
      <c r="S275" s="471"/>
      <c r="T275" s="472"/>
      <c r="AT275" s="468" t="s">
        <v>156</v>
      </c>
      <c r="AU275" s="468" t="s">
        <v>88</v>
      </c>
      <c r="AV275" s="466" t="s">
        <v>86</v>
      </c>
      <c r="AW275" s="466" t="s">
        <v>34</v>
      </c>
      <c r="AX275" s="466" t="s">
        <v>79</v>
      </c>
      <c r="AY275" s="468" t="s">
        <v>141</v>
      </c>
    </row>
    <row r="276" spans="1:65" s="380" customFormat="1" ht="11.25">
      <c r="B276" s="381"/>
      <c r="D276" s="382" t="s">
        <v>156</v>
      </c>
      <c r="E276" s="383" t="s">
        <v>1</v>
      </c>
      <c r="F276" s="384" t="s">
        <v>926</v>
      </c>
      <c r="H276" s="385">
        <v>1.41</v>
      </c>
      <c r="I276" s="386"/>
      <c r="L276" s="381"/>
      <c r="M276" s="387"/>
      <c r="N276" s="388"/>
      <c r="O276" s="388"/>
      <c r="P276" s="388"/>
      <c r="Q276" s="388"/>
      <c r="R276" s="388"/>
      <c r="S276" s="388"/>
      <c r="T276" s="389"/>
      <c r="AT276" s="383" t="s">
        <v>156</v>
      </c>
      <c r="AU276" s="383" t="s">
        <v>88</v>
      </c>
      <c r="AV276" s="380" t="s">
        <v>88</v>
      </c>
      <c r="AW276" s="380" t="s">
        <v>34</v>
      </c>
      <c r="AX276" s="380" t="s">
        <v>86</v>
      </c>
      <c r="AY276" s="383" t="s">
        <v>141</v>
      </c>
    </row>
    <row r="277" spans="1:65" s="378" customFormat="1" ht="49.15" customHeight="1">
      <c r="A277" s="251"/>
      <c r="B277" s="252"/>
      <c r="C277" s="368" t="s">
        <v>525</v>
      </c>
      <c r="D277" s="368" t="s">
        <v>144</v>
      </c>
      <c r="E277" s="369" t="s">
        <v>927</v>
      </c>
      <c r="F277" s="370" t="s">
        <v>928</v>
      </c>
      <c r="G277" s="371" t="s">
        <v>154</v>
      </c>
      <c r="H277" s="372">
        <v>2</v>
      </c>
      <c r="I277" s="151"/>
      <c r="J277" s="373">
        <f>ROUND(I277*H277,2)</f>
        <v>0</v>
      </c>
      <c r="K277" s="370" t="s">
        <v>148</v>
      </c>
      <c r="L277" s="252"/>
      <c r="M277" s="374" t="s">
        <v>1</v>
      </c>
      <c r="N277" s="375" t="s">
        <v>44</v>
      </c>
      <c r="O277" s="376">
        <v>1.5269999999999999</v>
      </c>
      <c r="P277" s="376">
        <f>O277*H277</f>
        <v>3.0539999999999998</v>
      </c>
      <c r="Q277" s="376">
        <v>0</v>
      </c>
      <c r="R277" s="376">
        <f>Q277*H277</f>
        <v>0</v>
      </c>
      <c r="S277" s="376">
        <v>0</v>
      </c>
      <c r="T277" s="377">
        <f>S277*H277</f>
        <v>0</v>
      </c>
      <c r="U277" s="251"/>
      <c r="V277" s="251"/>
      <c r="W277" s="251"/>
      <c r="X277" s="251"/>
      <c r="Y277" s="251"/>
      <c r="Z277" s="251"/>
      <c r="AA277" s="251"/>
      <c r="AB277" s="251"/>
      <c r="AC277" s="251"/>
      <c r="AD277" s="251"/>
      <c r="AE277" s="251"/>
      <c r="AR277" s="379" t="s">
        <v>149</v>
      </c>
      <c r="AT277" s="379" t="s">
        <v>144</v>
      </c>
      <c r="AU277" s="379" t="s">
        <v>88</v>
      </c>
      <c r="AY277" s="240" t="s">
        <v>141</v>
      </c>
      <c r="BE277" s="339">
        <f>IF(N277="základní",J277,0)</f>
        <v>0</v>
      </c>
      <c r="BF277" s="339">
        <f>IF(N277="snížená",J277,0)</f>
        <v>0</v>
      </c>
      <c r="BG277" s="339">
        <f>IF(N277="zákl. přenesená",J277,0)</f>
        <v>0</v>
      </c>
      <c r="BH277" s="339">
        <f>IF(N277="sníž. přenesená",J277,0)</f>
        <v>0</v>
      </c>
      <c r="BI277" s="339">
        <f>IF(N277="nulová",J277,0)</f>
        <v>0</v>
      </c>
      <c r="BJ277" s="240" t="s">
        <v>86</v>
      </c>
      <c r="BK277" s="339">
        <f>ROUND(I277*H277,2)</f>
        <v>0</v>
      </c>
      <c r="BL277" s="240" t="s">
        <v>149</v>
      </c>
      <c r="BM277" s="379" t="s">
        <v>929</v>
      </c>
    </row>
    <row r="278" spans="1:65" s="466" customFormat="1" ht="11.25">
      <c r="B278" s="467"/>
      <c r="D278" s="382" t="s">
        <v>156</v>
      </c>
      <c r="E278" s="468" t="s">
        <v>1</v>
      </c>
      <c r="F278" s="469" t="s">
        <v>883</v>
      </c>
      <c r="H278" s="468" t="s">
        <v>1</v>
      </c>
      <c r="I278" s="496"/>
      <c r="L278" s="467"/>
      <c r="M278" s="470"/>
      <c r="N278" s="471"/>
      <c r="O278" s="471"/>
      <c r="P278" s="471"/>
      <c r="Q278" s="471"/>
      <c r="R278" s="471"/>
      <c r="S278" s="471"/>
      <c r="T278" s="472"/>
      <c r="AT278" s="468" t="s">
        <v>156</v>
      </c>
      <c r="AU278" s="468" t="s">
        <v>88</v>
      </c>
      <c r="AV278" s="466" t="s">
        <v>86</v>
      </c>
      <c r="AW278" s="466" t="s">
        <v>34</v>
      </c>
      <c r="AX278" s="466" t="s">
        <v>79</v>
      </c>
      <c r="AY278" s="468" t="s">
        <v>141</v>
      </c>
    </row>
    <row r="279" spans="1:65" s="380" customFormat="1" ht="11.25">
      <c r="B279" s="381"/>
      <c r="D279" s="382" t="s">
        <v>156</v>
      </c>
      <c r="E279" s="383" t="s">
        <v>1</v>
      </c>
      <c r="F279" s="384" t="s">
        <v>88</v>
      </c>
      <c r="H279" s="385">
        <v>2</v>
      </c>
      <c r="I279" s="386"/>
      <c r="L279" s="381"/>
      <c r="M279" s="387"/>
      <c r="N279" s="388"/>
      <c r="O279" s="388"/>
      <c r="P279" s="388"/>
      <c r="Q279" s="388"/>
      <c r="R279" s="388"/>
      <c r="S279" s="388"/>
      <c r="T279" s="389"/>
      <c r="AT279" s="383" t="s">
        <v>156</v>
      </c>
      <c r="AU279" s="383" t="s">
        <v>88</v>
      </c>
      <c r="AV279" s="380" t="s">
        <v>88</v>
      </c>
      <c r="AW279" s="380" t="s">
        <v>34</v>
      </c>
      <c r="AX279" s="380" t="s">
        <v>86</v>
      </c>
      <c r="AY279" s="383" t="s">
        <v>141</v>
      </c>
    </row>
    <row r="280" spans="1:65" s="378" customFormat="1" ht="24.2" customHeight="1">
      <c r="A280" s="251"/>
      <c r="B280" s="252"/>
      <c r="C280" s="481" t="s">
        <v>529</v>
      </c>
      <c r="D280" s="481" t="s">
        <v>158</v>
      </c>
      <c r="E280" s="482" t="s">
        <v>930</v>
      </c>
      <c r="F280" s="483" t="s">
        <v>931</v>
      </c>
      <c r="G280" s="484" t="s">
        <v>154</v>
      </c>
      <c r="H280" s="485">
        <v>2</v>
      </c>
      <c r="I280" s="177"/>
      <c r="J280" s="486">
        <f>ROUND(I280*H280,2)</f>
        <v>0</v>
      </c>
      <c r="K280" s="483" t="s">
        <v>148</v>
      </c>
      <c r="L280" s="487"/>
      <c r="M280" s="488" t="s">
        <v>1</v>
      </c>
      <c r="N280" s="489" t="s">
        <v>44</v>
      </c>
      <c r="O280" s="376">
        <v>0</v>
      </c>
      <c r="P280" s="376">
        <f>O280*H280</f>
        <v>0</v>
      </c>
      <c r="Q280" s="376">
        <v>8.6999999999999994E-3</v>
      </c>
      <c r="R280" s="376">
        <f>Q280*H280</f>
        <v>1.7399999999999999E-2</v>
      </c>
      <c r="S280" s="376">
        <v>0</v>
      </c>
      <c r="T280" s="377">
        <f>S280*H280</f>
        <v>0</v>
      </c>
      <c r="U280" s="251"/>
      <c r="V280" s="251"/>
      <c r="W280" s="251"/>
      <c r="X280" s="251"/>
      <c r="Y280" s="251"/>
      <c r="Z280" s="251"/>
      <c r="AA280" s="251"/>
      <c r="AB280" s="251"/>
      <c r="AC280" s="251"/>
      <c r="AD280" s="251"/>
      <c r="AE280" s="251"/>
      <c r="AR280" s="379" t="s">
        <v>161</v>
      </c>
      <c r="AT280" s="379" t="s">
        <v>158</v>
      </c>
      <c r="AU280" s="379" t="s">
        <v>88</v>
      </c>
      <c r="AY280" s="240" t="s">
        <v>141</v>
      </c>
      <c r="BE280" s="339">
        <f>IF(N280="základní",J280,0)</f>
        <v>0</v>
      </c>
      <c r="BF280" s="339">
        <f>IF(N280="snížená",J280,0)</f>
        <v>0</v>
      </c>
      <c r="BG280" s="339">
        <f>IF(N280="zákl. přenesená",J280,0)</f>
        <v>0</v>
      </c>
      <c r="BH280" s="339">
        <f>IF(N280="sníž. přenesená",J280,0)</f>
        <v>0</v>
      </c>
      <c r="BI280" s="339">
        <f>IF(N280="nulová",J280,0)</f>
        <v>0</v>
      </c>
      <c r="BJ280" s="240" t="s">
        <v>86</v>
      </c>
      <c r="BK280" s="339">
        <f>ROUND(I280*H280,2)</f>
        <v>0</v>
      </c>
      <c r="BL280" s="240" t="s">
        <v>149</v>
      </c>
      <c r="BM280" s="379" t="s">
        <v>932</v>
      </c>
    </row>
    <row r="281" spans="1:65" s="380" customFormat="1" ht="11.25">
      <c r="B281" s="381"/>
      <c r="D281" s="382" t="s">
        <v>156</v>
      </c>
      <c r="E281" s="383" t="s">
        <v>1</v>
      </c>
      <c r="F281" s="384" t="s">
        <v>88</v>
      </c>
      <c r="H281" s="385">
        <v>2</v>
      </c>
      <c r="I281" s="386"/>
      <c r="L281" s="381"/>
      <c r="M281" s="387"/>
      <c r="N281" s="388"/>
      <c r="O281" s="388"/>
      <c r="P281" s="388"/>
      <c r="Q281" s="388"/>
      <c r="R281" s="388"/>
      <c r="S281" s="388"/>
      <c r="T281" s="389"/>
      <c r="AT281" s="383" t="s">
        <v>156</v>
      </c>
      <c r="AU281" s="383" t="s">
        <v>88</v>
      </c>
      <c r="AV281" s="380" t="s">
        <v>88</v>
      </c>
      <c r="AW281" s="380" t="s">
        <v>34</v>
      </c>
      <c r="AX281" s="380" t="s">
        <v>86</v>
      </c>
      <c r="AY281" s="383" t="s">
        <v>141</v>
      </c>
    </row>
    <row r="282" spans="1:65" s="378" customFormat="1" ht="37.9" customHeight="1">
      <c r="A282" s="251"/>
      <c r="B282" s="252"/>
      <c r="C282" s="368" t="s">
        <v>533</v>
      </c>
      <c r="D282" s="368" t="s">
        <v>144</v>
      </c>
      <c r="E282" s="369" t="s">
        <v>933</v>
      </c>
      <c r="F282" s="370" t="s">
        <v>934</v>
      </c>
      <c r="G282" s="371" t="s">
        <v>154</v>
      </c>
      <c r="H282" s="372">
        <v>1</v>
      </c>
      <c r="I282" s="151"/>
      <c r="J282" s="373">
        <f>ROUND(I282*H282,2)</f>
        <v>0</v>
      </c>
      <c r="K282" s="370" t="s">
        <v>148</v>
      </c>
      <c r="L282" s="252"/>
      <c r="M282" s="374" t="s">
        <v>1</v>
      </c>
      <c r="N282" s="375" t="s">
        <v>44</v>
      </c>
      <c r="O282" s="376">
        <v>0.75900000000000001</v>
      </c>
      <c r="P282" s="376">
        <f>O282*H282</f>
        <v>0.75900000000000001</v>
      </c>
      <c r="Q282" s="376">
        <v>1.67E-3</v>
      </c>
      <c r="R282" s="376">
        <f>Q282*H282</f>
        <v>1.67E-3</v>
      </c>
      <c r="S282" s="376">
        <v>0</v>
      </c>
      <c r="T282" s="377">
        <f>S282*H282</f>
        <v>0</v>
      </c>
      <c r="U282" s="251"/>
      <c r="V282" s="251"/>
      <c r="W282" s="251"/>
      <c r="X282" s="251"/>
      <c r="Y282" s="251"/>
      <c r="Z282" s="251"/>
      <c r="AA282" s="251"/>
      <c r="AB282" s="251"/>
      <c r="AC282" s="251"/>
      <c r="AD282" s="251"/>
      <c r="AE282" s="251"/>
      <c r="AR282" s="379" t="s">
        <v>149</v>
      </c>
      <c r="AT282" s="379" t="s">
        <v>144</v>
      </c>
      <c r="AU282" s="379" t="s">
        <v>88</v>
      </c>
      <c r="AY282" s="240" t="s">
        <v>141</v>
      </c>
      <c r="BE282" s="339">
        <f>IF(N282="základní",J282,0)</f>
        <v>0</v>
      </c>
      <c r="BF282" s="339">
        <f>IF(N282="snížená",J282,0)</f>
        <v>0</v>
      </c>
      <c r="BG282" s="339">
        <f>IF(N282="zákl. přenesená",J282,0)</f>
        <v>0</v>
      </c>
      <c r="BH282" s="339">
        <f>IF(N282="sníž. přenesená",J282,0)</f>
        <v>0</v>
      </c>
      <c r="BI282" s="339">
        <f>IF(N282="nulová",J282,0)</f>
        <v>0</v>
      </c>
      <c r="BJ282" s="240" t="s">
        <v>86</v>
      </c>
      <c r="BK282" s="339">
        <f>ROUND(I282*H282,2)</f>
        <v>0</v>
      </c>
      <c r="BL282" s="240" t="s">
        <v>149</v>
      </c>
      <c r="BM282" s="379" t="s">
        <v>935</v>
      </c>
    </row>
    <row r="283" spans="1:65" s="466" customFormat="1" ht="11.25">
      <c r="B283" s="467"/>
      <c r="D283" s="382" t="s">
        <v>156</v>
      </c>
      <c r="E283" s="468" t="s">
        <v>1</v>
      </c>
      <c r="F283" s="469" t="s">
        <v>883</v>
      </c>
      <c r="H283" s="468" t="s">
        <v>1</v>
      </c>
      <c r="I283" s="496"/>
      <c r="L283" s="467"/>
      <c r="M283" s="470"/>
      <c r="N283" s="471"/>
      <c r="O283" s="471"/>
      <c r="P283" s="471"/>
      <c r="Q283" s="471"/>
      <c r="R283" s="471"/>
      <c r="S283" s="471"/>
      <c r="T283" s="472"/>
      <c r="AT283" s="468" t="s">
        <v>156</v>
      </c>
      <c r="AU283" s="468" t="s">
        <v>88</v>
      </c>
      <c r="AV283" s="466" t="s">
        <v>86</v>
      </c>
      <c r="AW283" s="466" t="s">
        <v>34</v>
      </c>
      <c r="AX283" s="466" t="s">
        <v>79</v>
      </c>
      <c r="AY283" s="468" t="s">
        <v>141</v>
      </c>
    </row>
    <row r="284" spans="1:65" s="380" customFormat="1" ht="11.25">
      <c r="B284" s="381"/>
      <c r="D284" s="382" t="s">
        <v>156</v>
      </c>
      <c r="E284" s="383" t="s">
        <v>1</v>
      </c>
      <c r="F284" s="384" t="s">
        <v>86</v>
      </c>
      <c r="H284" s="385">
        <v>1</v>
      </c>
      <c r="I284" s="386"/>
      <c r="L284" s="381"/>
      <c r="M284" s="387"/>
      <c r="N284" s="388"/>
      <c r="O284" s="388"/>
      <c r="P284" s="388"/>
      <c r="Q284" s="388"/>
      <c r="R284" s="388"/>
      <c r="S284" s="388"/>
      <c r="T284" s="389"/>
      <c r="AT284" s="383" t="s">
        <v>156</v>
      </c>
      <c r="AU284" s="383" t="s">
        <v>88</v>
      </c>
      <c r="AV284" s="380" t="s">
        <v>88</v>
      </c>
      <c r="AW284" s="380" t="s">
        <v>34</v>
      </c>
      <c r="AX284" s="380" t="s">
        <v>86</v>
      </c>
      <c r="AY284" s="383" t="s">
        <v>141</v>
      </c>
    </row>
    <row r="285" spans="1:65" s="378" customFormat="1" ht="24.2" customHeight="1">
      <c r="A285" s="251"/>
      <c r="B285" s="252"/>
      <c r="C285" s="481" t="s">
        <v>537</v>
      </c>
      <c r="D285" s="481" t="s">
        <v>158</v>
      </c>
      <c r="E285" s="482" t="s">
        <v>936</v>
      </c>
      <c r="F285" s="483" t="s">
        <v>937</v>
      </c>
      <c r="G285" s="484" t="s">
        <v>154</v>
      </c>
      <c r="H285" s="485">
        <v>1</v>
      </c>
      <c r="I285" s="177"/>
      <c r="J285" s="486">
        <f>ROUND(I285*H285,2)</f>
        <v>0</v>
      </c>
      <c r="K285" s="483" t="s">
        <v>1</v>
      </c>
      <c r="L285" s="487"/>
      <c r="M285" s="488" t="s">
        <v>1</v>
      </c>
      <c r="N285" s="489" t="s">
        <v>44</v>
      </c>
      <c r="O285" s="376">
        <v>0</v>
      </c>
      <c r="P285" s="376">
        <f>O285*H285</f>
        <v>0</v>
      </c>
      <c r="Q285" s="376">
        <v>1.6299999999999999E-2</v>
      </c>
      <c r="R285" s="376">
        <f>Q285*H285</f>
        <v>1.6299999999999999E-2</v>
      </c>
      <c r="S285" s="376">
        <v>0</v>
      </c>
      <c r="T285" s="377">
        <f>S285*H285</f>
        <v>0</v>
      </c>
      <c r="U285" s="251"/>
      <c r="V285" s="251"/>
      <c r="W285" s="251"/>
      <c r="X285" s="251"/>
      <c r="Y285" s="251"/>
      <c r="Z285" s="251"/>
      <c r="AA285" s="251"/>
      <c r="AB285" s="251"/>
      <c r="AC285" s="251"/>
      <c r="AD285" s="251"/>
      <c r="AE285" s="251"/>
      <c r="AR285" s="379" t="s">
        <v>161</v>
      </c>
      <c r="AT285" s="379" t="s">
        <v>158</v>
      </c>
      <c r="AU285" s="379" t="s">
        <v>88</v>
      </c>
      <c r="AY285" s="240" t="s">
        <v>141</v>
      </c>
      <c r="BE285" s="339">
        <f>IF(N285="základní",J285,0)</f>
        <v>0</v>
      </c>
      <c r="BF285" s="339">
        <f>IF(N285="snížená",J285,0)</f>
        <v>0</v>
      </c>
      <c r="BG285" s="339">
        <f>IF(N285="zákl. přenesená",J285,0)</f>
        <v>0</v>
      </c>
      <c r="BH285" s="339">
        <f>IF(N285="sníž. přenesená",J285,0)</f>
        <v>0</v>
      </c>
      <c r="BI285" s="339">
        <f>IF(N285="nulová",J285,0)</f>
        <v>0</v>
      </c>
      <c r="BJ285" s="240" t="s">
        <v>86</v>
      </c>
      <c r="BK285" s="339">
        <f>ROUND(I285*H285,2)</f>
        <v>0</v>
      </c>
      <c r="BL285" s="240" t="s">
        <v>149</v>
      </c>
      <c r="BM285" s="379" t="s">
        <v>938</v>
      </c>
    </row>
    <row r="286" spans="1:65" s="378" customFormat="1" ht="49.15" customHeight="1">
      <c r="A286" s="251"/>
      <c r="B286" s="252"/>
      <c r="C286" s="368" t="s">
        <v>541</v>
      </c>
      <c r="D286" s="368" t="s">
        <v>144</v>
      </c>
      <c r="E286" s="369" t="s">
        <v>939</v>
      </c>
      <c r="F286" s="370" t="s">
        <v>940</v>
      </c>
      <c r="G286" s="371" t="s">
        <v>154</v>
      </c>
      <c r="H286" s="372">
        <v>1</v>
      </c>
      <c r="I286" s="151"/>
      <c r="J286" s="373">
        <f>ROUND(I286*H286,2)</f>
        <v>0</v>
      </c>
      <c r="K286" s="370" t="s">
        <v>148</v>
      </c>
      <c r="L286" s="252"/>
      <c r="M286" s="374" t="s">
        <v>1</v>
      </c>
      <c r="N286" s="375" t="s">
        <v>44</v>
      </c>
      <c r="O286" s="376">
        <v>0.4</v>
      </c>
      <c r="P286" s="376">
        <f>O286*H286</f>
        <v>0.4</v>
      </c>
      <c r="Q286" s="376">
        <v>2.1000000000000001E-4</v>
      </c>
      <c r="R286" s="376">
        <f>Q286*H286</f>
        <v>2.1000000000000001E-4</v>
      </c>
      <c r="S286" s="376">
        <v>0</v>
      </c>
      <c r="T286" s="377">
        <f>S286*H286</f>
        <v>0</v>
      </c>
      <c r="U286" s="251"/>
      <c r="V286" s="251"/>
      <c r="W286" s="251"/>
      <c r="X286" s="251"/>
      <c r="Y286" s="251"/>
      <c r="Z286" s="251"/>
      <c r="AA286" s="251"/>
      <c r="AB286" s="251"/>
      <c r="AC286" s="251"/>
      <c r="AD286" s="251"/>
      <c r="AE286" s="251"/>
      <c r="AR286" s="379" t="s">
        <v>149</v>
      </c>
      <c r="AT286" s="379" t="s">
        <v>144</v>
      </c>
      <c r="AU286" s="379" t="s">
        <v>88</v>
      </c>
      <c r="AY286" s="240" t="s">
        <v>141</v>
      </c>
      <c r="BE286" s="339">
        <f>IF(N286="základní",J286,0)</f>
        <v>0</v>
      </c>
      <c r="BF286" s="339">
        <f>IF(N286="snížená",J286,0)</f>
        <v>0</v>
      </c>
      <c r="BG286" s="339">
        <f>IF(N286="zákl. přenesená",J286,0)</f>
        <v>0</v>
      </c>
      <c r="BH286" s="339">
        <f>IF(N286="sníž. přenesená",J286,0)</f>
        <v>0</v>
      </c>
      <c r="BI286" s="339">
        <f>IF(N286="nulová",J286,0)</f>
        <v>0</v>
      </c>
      <c r="BJ286" s="240" t="s">
        <v>86</v>
      </c>
      <c r="BK286" s="339">
        <f>ROUND(I286*H286,2)</f>
        <v>0</v>
      </c>
      <c r="BL286" s="240" t="s">
        <v>149</v>
      </c>
      <c r="BM286" s="379" t="s">
        <v>941</v>
      </c>
    </row>
    <row r="287" spans="1:65" s="378" customFormat="1" ht="24.2" customHeight="1">
      <c r="A287" s="251"/>
      <c r="B287" s="252"/>
      <c r="C287" s="481" t="s">
        <v>546</v>
      </c>
      <c r="D287" s="481" t="s">
        <v>158</v>
      </c>
      <c r="E287" s="482" t="s">
        <v>942</v>
      </c>
      <c r="F287" s="483" t="s">
        <v>943</v>
      </c>
      <c r="G287" s="484" t="s">
        <v>154</v>
      </c>
      <c r="H287" s="485">
        <v>1</v>
      </c>
      <c r="I287" s="177"/>
      <c r="J287" s="486">
        <f>ROUND(I287*H287,2)</f>
        <v>0</v>
      </c>
      <c r="K287" s="483" t="s">
        <v>1</v>
      </c>
      <c r="L287" s="487"/>
      <c r="M287" s="488" t="s">
        <v>1</v>
      </c>
      <c r="N287" s="489" t="s">
        <v>44</v>
      </c>
      <c r="O287" s="376">
        <v>0</v>
      </c>
      <c r="P287" s="376">
        <f>O287*H287</f>
        <v>0</v>
      </c>
      <c r="Q287" s="376">
        <v>6.8999999999999999E-3</v>
      </c>
      <c r="R287" s="376">
        <f>Q287*H287</f>
        <v>6.8999999999999999E-3</v>
      </c>
      <c r="S287" s="376">
        <v>0</v>
      </c>
      <c r="T287" s="377">
        <f>S287*H287</f>
        <v>0</v>
      </c>
      <c r="U287" s="251"/>
      <c r="V287" s="251"/>
      <c r="W287" s="251"/>
      <c r="X287" s="251"/>
      <c r="Y287" s="251"/>
      <c r="Z287" s="251"/>
      <c r="AA287" s="251"/>
      <c r="AB287" s="251"/>
      <c r="AC287" s="251"/>
      <c r="AD287" s="251"/>
      <c r="AE287" s="251"/>
      <c r="AR287" s="379" t="s">
        <v>161</v>
      </c>
      <c r="AT287" s="379" t="s">
        <v>158</v>
      </c>
      <c r="AU287" s="379" t="s">
        <v>88</v>
      </c>
      <c r="AY287" s="240" t="s">
        <v>141</v>
      </c>
      <c r="BE287" s="339">
        <f>IF(N287="základní",J287,0)</f>
        <v>0</v>
      </c>
      <c r="BF287" s="339">
        <f>IF(N287="snížená",J287,0)</f>
        <v>0</v>
      </c>
      <c r="BG287" s="339">
        <f>IF(N287="zákl. přenesená",J287,0)</f>
        <v>0</v>
      </c>
      <c r="BH287" s="339">
        <f>IF(N287="sníž. přenesená",J287,0)</f>
        <v>0</v>
      </c>
      <c r="BI287" s="339">
        <f>IF(N287="nulová",J287,0)</f>
        <v>0</v>
      </c>
      <c r="BJ287" s="240" t="s">
        <v>86</v>
      </c>
      <c r="BK287" s="339">
        <f>ROUND(I287*H287,2)</f>
        <v>0</v>
      </c>
      <c r="BL287" s="240" t="s">
        <v>149</v>
      </c>
      <c r="BM287" s="379" t="s">
        <v>944</v>
      </c>
    </row>
    <row r="288" spans="1:65" s="378" customFormat="1" ht="49.15" customHeight="1">
      <c r="A288" s="251"/>
      <c r="B288" s="252"/>
      <c r="C288" s="368" t="s">
        <v>550</v>
      </c>
      <c r="D288" s="368" t="s">
        <v>144</v>
      </c>
      <c r="E288" s="369" t="s">
        <v>945</v>
      </c>
      <c r="F288" s="370" t="s">
        <v>946</v>
      </c>
      <c r="G288" s="371" t="s">
        <v>154</v>
      </c>
      <c r="H288" s="372">
        <v>4</v>
      </c>
      <c r="I288" s="151"/>
      <c r="J288" s="373">
        <f>ROUND(I288*H288,2)</f>
        <v>0</v>
      </c>
      <c r="K288" s="370" t="s">
        <v>148</v>
      </c>
      <c r="L288" s="252"/>
      <c r="M288" s="374" t="s">
        <v>1</v>
      </c>
      <c r="N288" s="375" t="s">
        <v>44</v>
      </c>
      <c r="O288" s="376">
        <v>0.58299999999999996</v>
      </c>
      <c r="P288" s="376">
        <f>O288*H288</f>
        <v>2.3319999999999999</v>
      </c>
      <c r="Q288" s="376">
        <v>1E-4</v>
      </c>
      <c r="R288" s="376">
        <f>Q288*H288</f>
        <v>4.0000000000000002E-4</v>
      </c>
      <c r="S288" s="376">
        <v>0</v>
      </c>
      <c r="T288" s="377">
        <f>S288*H288</f>
        <v>0</v>
      </c>
      <c r="U288" s="251"/>
      <c r="V288" s="251"/>
      <c r="W288" s="251"/>
      <c r="X288" s="251"/>
      <c r="Y288" s="251"/>
      <c r="Z288" s="251"/>
      <c r="AA288" s="251"/>
      <c r="AB288" s="251"/>
      <c r="AC288" s="251"/>
      <c r="AD288" s="251"/>
      <c r="AE288" s="251"/>
      <c r="AR288" s="379" t="s">
        <v>149</v>
      </c>
      <c r="AT288" s="379" t="s">
        <v>144</v>
      </c>
      <c r="AU288" s="379" t="s">
        <v>88</v>
      </c>
      <c r="AY288" s="240" t="s">
        <v>141</v>
      </c>
      <c r="BE288" s="339">
        <f>IF(N288="základní",J288,0)</f>
        <v>0</v>
      </c>
      <c r="BF288" s="339">
        <f>IF(N288="snížená",J288,0)</f>
        <v>0</v>
      </c>
      <c r="BG288" s="339">
        <f>IF(N288="zákl. přenesená",J288,0)</f>
        <v>0</v>
      </c>
      <c r="BH288" s="339">
        <f>IF(N288="sníž. přenesená",J288,0)</f>
        <v>0</v>
      </c>
      <c r="BI288" s="339">
        <f>IF(N288="nulová",J288,0)</f>
        <v>0</v>
      </c>
      <c r="BJ288" s="240" t="s">
        <v>86</v>
      </c>
      <c r="BK288" s="339">
        <f>ROUND(I288*H288,2)</f>
        <v>0</v>
      </c>
      <c r="BL288" s="240" t="s">
        <v>149</v>
      </c>
      <c r="BM288" s="379" t="s">
        <v>947</v>
      </c>
    </row>
    <row r="289" spans="1:65" s="466" customFormat="1" ht="11.25">
      <c r="B289" s="467"/>
      <c r="D289" s="382" t="s">
        <v>156</v>
      </c>
      <c r="E289" s="468" t="s">
        <v>1</v>
      </c>
      <c r="F289" s="469" t="s">
        <v>883</v>
      </c>
      <c r="H289" s="468" t="s">
        <v>1</v>
      </c>
      <c r="I289" s="496"/>
      <c r="L289" s="467"/>
      <c r="M289" s="470"/>
      <c r="N289" s="471"/>
      <c r="O289" s="471"/>
      <c r="P289" s="471"/>
      <c r="Q289" s="471"/>
      <c r="R289" s="471"/>
      <c r="S289" s="471"/>
      <c r="T289" s="472"/>
      <c r="AT289" s="468" t="s">
        <v>156</v>
      </c>
      <c r="AU289" s="468" t="s">
        <v>88</v>
      </c>
      <c r="AV289" s="466" t="s">
        <v>86</v>
      </c>
      <c r="AW289" s="466" t="s">
        <v>34</v>
      </c>
      <c r="AX289" s="466" t="s">
        <v>79</v>
      </c>
      <c r="AY289" s="468" t="s">
        <v>141</v>
      </c>
    </row>
    <row r="290" spans="1:65" s="380" customFormat="1" ht="11.25">
      <c r="B290" s="381"/>
      <c r="D290" s="382" t="s">
        <v>156</v>
      </c>
      <c r="E290" s="383" t="s">
        <v>1</v>
      </c>
      <c r="F290" s="384" t="s">
        <v>149</v>
      </c>
      <c r="H290" s="385">
        <v>4</v>
      </c>
      <c r="I290" s="386"/>
      <c r="L290" s="381"/>
      <c r="M290" s="387"/>
      <c r="N290" s="388"/>
      <c r="O290" s="388"/>
      <c r="P290" s="388"/>
      <c r="Q290" s="388"/>
      <c r="R290" s="388"/>
      <c r="S290" s="388"/>
      <c r="T290" s="389"/>
      <c r="AT290" s="383" t="s">
        <v>156</v>
      </c>
      <c r="AU290" s="383" t="s">
        <v>88</v>
      </c>
      <c r="AV290" s="380" t="s">
        <v>88</v>
      </c>
      <c r="AW290" s="380" t="s">
        <v>34</v>
      </c>
      <c r="AX290" s="380" t="s">
        <v>86</v>
      </c>
      <c r="AY290" s="383" t="s">
        <v>141</v>
      </c>
    </row>
    <row r="291" spans="1:65" s="378" customFormat="1" ht="24.2" customHeight="1">
      <c r="A291" s="251"/>
      <c r="B291" s="252"/>
      <c r="C291" s="481" t="s">
        <v>554</v>
      </c>
      <c r="D291" s="481" t="s">
        <v>158</v>
      </c>
      <c r="E291" s="482" t="s">
        <v>948</v>
      </c>
      <c r="F291" s="483" t="s">
        <v>949</v>
      </c>
      <c r="G291" s="484" t="s">
        <v>154</v>
      </c>
      <c r="H291" s="485">
        <v>4</v>
      </c>
      <c r="I291" s="177"/>
      <c r="J291" s="486">
        <f t="shared" ref="J291:J302" si="0">ROUND(I291*H291,2)</f>
        <v>0</v>
      </c>
      <c r="K291" s="483" t="s">
        <v>148</v>
      </c>
      <c r="L291" s="487"/>
      <c r="M291" s="488" t="s">
        <v>1</v>
      </c>
      <c r="N291" s="489" t="s">
        <v>44</v>
      </c>
      <c r="O291" s="376">
        <v>0</v>
      </c>
      <c r="P291" s="376">
        <f t="shared" ref="P291:P302" si="1">O291*H291</f>
        <v>0</v>
      </c>
      <c r="Q291" s="376">
        <v>5.4999999999999997E-3</v>
      </c>
      <c r="R291" s="376">
        <f t="shared" ref="R291:R302" si="2">Q291*H291</f>
        <v>2.1999999999999999E-2</v>
      </c>
      <c r="S291" s="376">
        <v>0</v>
      </c>
      <c r="T291" s="377">
        <f t="shared" ref="T291:T302" si="3">S291*H291</f>
        <v>0</v>
      </c>
      <c r="U291" s="251"/>
      <c r="V291" s="251"/>
      <c r="W291" s="251"/>
      <c r="X291" s="251"/>
      <c r="Y291" s="251"/>
      <c r="Z291" s="251"/>
      <c r="AA291" s="251"/>
      <c r="AB291" s="251"/>
      <c r="AC291" s="251"/>
      <c r="AD291" s="251"/>
      <c r="AE291" s="251"/>
      <c r="AR291" s="379" t="s">
        <v>161</v>
      </c>
      <c r="AT291" s="379" t="s">
        <v>158</v>
      </c>
      <c r="AU291" s="379" t="s">
        <v>88</v>
      </c>
      <c r="AY291" s="240" t="s">
        <v>141</v>
      </c>
      <c r="BE291" s="339">
        <f t="shared" ref="BE291:BE302" si="4">IF(N291="základní",J291,0)</f>
        <v>0</v>
      </c>
      <c r="BF291" s="339">
        <f t="shared" ref="BF291:BF302" si="5">IF(N291="snížená",J291,0)</f>
        <v>0</v>
      </c>
      <c r="BG291" s="339">
        <f t="shared" ref="BG291:BG302" si="6">IF(N291="zákl. přenesená",J291,0)</f>
        <v>0</v>
      </c>
      <c r="BH291" s="339">
        <f t="shared" ref="BH291:BH302" si="7">IF(N291="sníž. přenesená",J291,0)</f>
        <v>0</v>
      </c>
      <c r="BI291" s="339">
        <f t="shared" ref="BI291:BI302" si="8">IF(N291="nulová",J291,0)</f>
        <v>0</v>
      </c>
      <c r="BJ291" s="240" t="s">
        <v>86</v>
      </c>
      <c r="BK291" s="339">
        <f t="shared" ref="BK291:BK302" si="9">ROUND(I291*H291,2)</f>
        <v>0</v>
      </c>
      <c r="BL291" s="240" t="s">
        <v>149</v>
      </c>
      <c r="BM291" s="379" t="s">
        <v>950</v>
      </c>
    </row>
    <row r="292" spans="1:65" s="378" customFormat="1" ht="49.15" customHeight="1">
      <c r="A292" s="251"/>
      <c r="B292" s="252"/>
      <c r="C292" s="368" t="s">
        <v>558</v>
      </c>
      <c r="D292" s="368" t="s">
        <v>144</v>
      </c>
      <c r="E292" s="369" t="s">
        <v>951</v>
      </c>
      <c r="F292" s="370" t="s">
        <v>952</v>
      </c>
      <c r="G292" s="371" t="s">
        <v>154</v>
      </c>
      <c r="H292" s="372">
        <v>1</v>
      </c>
      <c r="I292" s="151"/>
      <c r="J292" s="373">
        <f t="shared" si="0"/>
        <v>0</v>
      </c>
      <c r="K292" s="370" t="s">
        <v>148</v>
      </c>
      <c r="L292" s="252"/>
      <c r="M292" s="374" t="s">
        <v>1</v>
      </c>
      <c r="N292" s="375" t="s">
        <v>44</v>
      </c>
      <c r="O292" s="376">
        <v>0.77800000000000002</v>
      </c>
      <c r="P292" s="376">
        <f t="shared" si="1"/>
        <v>0.77800000000000002</v>
      </c>
      <c r="Q292" s="376">
        <v>2.1000000000000001E-4</v>
      </c>
      <c r="R292" s="376">
        <f t="shared" si="2"/>
        <v>2.1000000000000001E-4</v>
      </c>
      <c r="S292" s="376">
        <v>0</v>
      </c>
      <c r="T292" s="377">
        <f t="shared" si="3"/>
        <v>0</v>
      </c>
      <c r="U292" s="251"/>
      <c r="V292" s="251"/>
      <c r="W292" s="251"/>
      <c r="X292" s="251"/>
      <c r="Y292" s="251"/>
      <c r="Z292" s="251"/>
      <c r="AA292" s="251"/>
      <c r="AB292" s="251"/>
      <c r="AC292" s="251"/>
      <c r="AD292" s="251"/>
      <c r="AE292" s="251"/>
      <c r="AR292" s="379" t="s">
        <v>149</v>
      </c>
      <c r="AT292" s="379" t="s">
        <v>144</v>
      </c>
      <c r="AU292" s="379" t="s">
        <v>88</v>
      </c>
      <c r="AY292" s="240" t="s">
        <v>141</v>
      </c>
      <c r="BE292" s="339">
        <f t="shared" si="4"/>
        <v>0</v>
      </c>
      <c r="BF292" s="339">
        <f t="shared" si="5"/>
        <v>0</v>
      </c>
      <c r="BG292" s="339">
        <f t="shared" si="6"/>
        <v>0</v>
      </c>
      <c r="BH292" s="339">
        <f t="shared" si="7"/>
        <v>0</v>
      </c>
      <c r="BI292" s="339">
        <f t="shared" si="8"/>
        <v>0</v>
      </c>
      <c r="BJ292" s="240" t="s">
        <v>86</v>
      </c>
      <c r="BK292" s="339">
        <f t="shared" si="9"/>
        <v>0</v>
      </c>
      <c r="BL292" s="240" t="s">
        <v>149</v>
      </c>
      <c r="BM292" s="379" t="s">
        <v>953</v>
      </c>
    </row>
    <row r="293" spans="1:65" s="378" customFormat="1" ht="24.2" customHeight="1">
      <c r="A293" s="251"/>
      <c r="B293" s="252"/>
      <c r="C293" s="481" t="s">
        <v>562</v>
      </c>
      <c r="D293" s="481" t="s">
        <v>158</v>
      </c>
      <c r="E293" s="482" t="s">
        <v>954</v>
      </c>
      <c r="F293" s="483" t="s">
        <v>955</v>
      </c>
      <c r="G293" s="484" t="s">
        <v>154</v>
      </c>
      <c r="H293" s="485">
        <v>1</v>
      </c>
      <c r="I293" s="177"/>
      <c r="J293" s="486">
        <f t="shared" si="0"/>
        <v>0</v>
      </c>
      <c r="K293" s="483" t="s">
        <v>148</v>
      </c>
      <c r="L293" s="487"/>
      <c r="M293" s="488" t="s">
        <v>1</v>
      </c>
      <c r="N293" s="489" t="s">
        <v>44</v>
      </c>
      <c r="O293" s="376">
        <v>0</v>
      </c>
      <c r="P293" s="376">
        <f t="shared" si="1"/>
        <v>0</v>
      </c>
      <c r="Q293" s="376">
        <v>9.4000000000000004E-3</v>
      </c>
      <c r="R293" s="376">
        <f t="shared" si="2"/>
        <v>9.4000000000000004E-3</v>
      </c>
      <c r="S293" s="376">
        <v>0</v>
      </c>
      <c r="T293" s="377">
        <f t="shared" si="3"/>
        <v>0</v>
      </c>
      <c r="U293" s="251"/>
      <c r="V293" s="251"/>
      <c r="W293" s="251"/>
      <c r="X293" s="251"/>
      <c r="Y293" s="251"/>
      <c r="Z293" s="251"/>
      <c r="AA293" s="251"/>
      <c r="AB293" s="251"/>
      <c r="AC293" s="251"/>
      <c r="AD293" s="251"/>
      <c r="AE293" s="251"/>
      <c r="AR293" s="379" t="s">
        <v>161</v>
      </c>
      <c r="AT293" s="379" t="s">
        <v>158</v>
      </c>
      <c r="AU293" s="379" t="s">
        <v>88</v>
      </c>
      <c r="AY293" s="240" t="s">
        <v>141</v>
      </c>
      <c r="BE293" s="339">
        <f t="shared" si="4"/>
        <v>0</v>
      </c>
      <c r="BF293" s="339">
        <f t="shared" si="5"/>
        <v>0</v>
      </c>
      <c r="BG293" s="339">
        <f t="shared" si="6"/>
        <v>0</v>
      </c>
      <c r="BH293" s="339">
        <f t="shared" si="7"/>
        <v>0</v>
      </c>
      <c r="BI293" s="339">
        <f t="shared" si="8"/>
        <v>0</v>
      </c>
      <c r="BJ293" s="240" t="s">
        <v>86</v>
      </c>
      <c r="BK293" s="339">
        <f t="shared" si="9"/>
        <v>0</v>
      </c>
      <c r="BL293" s="240" t="s">
        <v>149</v>
      </c>
      <c r="BM293" s="379" t="s">
        <v>956</v>
      </c>
    </row>
    <row r="294" spans="1:65" s="378" customFormat="1" ht="49.15" customHeight="1">
      <c r="A294" s="251"/>
      <c r="B294" s="252"/>
      <c r="C294" s="368" t="s">
        <v>566</v>
      </c>
      <c r="D294" s="368" t="s">
        <v>144</v>
      </c>
      <c r="E294" s="369" t="s">
        <v>957</v>
      </c>
      <c r="F294" s="370" t="s">
        <v>958</v>
      </c>
      <c r="G294" s="371" t="s">
        <v>154</v>
      </c>
      <c r="H294" s="372">
        <v>1</v>
      </c>
      <c r="I294" s="151"/>
      <c r="J294" s="373">
        <f t="shared" si="0"/>
        <v>0</v>
      </c>
      <c r="K294" s="370" t="s">
        <v>148</v>
      </c>
      <c r="L294" s="252"/>
      <c r="M294" s="374" t="s">
        <v>1</v>
      </c>
      <c r="N294" s="375" t="s">
        <v>44</v>
      </c>
      <c r="O294" s="376">
        <v>0.46700000000000003</v>
      </c>
      <c r="P294" s="376">
        <f t="shared" si="1"/>
        <v>0.46700000000000003</v>
      </c>
      <c r="Q294" s="376">
        <v>2.1000000000000001E-4</v>
      </c>
      <c r="R294" s="376">
        <f t="shared" si="2"/>
        <v>2.1000000000000001E-4</v>
      </c>
      <c r="S294" s="376">
        <v>0</v>
      </c>
      <c r="T294" s="377">
        <f t="shared" si="3"/>
        <v>0</v>
      </c>
      <c r="U294" s="251"/>
      <c r="V294" s="251"/>
      <c r="W294" s="251"/>
      <c r="X294" s="251"/>
      <c r="Y294" s="251"/>
      <c r="Z294" s="251"/>
      <c r="AA294" s="251"/>
      <c r="AB294" s="251"/>
      <c r="AC294" s="251"/>
      <c r="AD294" s="251"/>
      <c r="AE294" s="251"/>
      <c r="AR294" s="379" t="s">
        <v>149</v>
      </c>
      <c r="AT294" s="379" t="s">
        <v>144</v>
      </c>
      <c r="AU294" s="379" t="s">
        <v>88</v>
      </c>
      <c r="AY294" s="240" t="s">
        <v>141</v>
      </c>
      <c r="BE294" s="339">
        <f t="shared" si="4"/>
        <v>0</v>
      </c>
      <c r="BF294" s="339">
        <f t="shared" si="5"/>
        <v>0</v>
      </c>
      <c r="BG294" s="339">
        <f t="shared" si="6"/>
        <v>0</v>
      </c>
      <c r="BH294" s="339">
        <f t="shared" si="7"/>
        <v>0</v>
      </c>
      <c r="BI294" s="339">
        <f t="shared" si="8"/>
        <v>0</v>
      </c>
      <c r="BJ294" s="240" t="s">
        <v>86</v>
      </c>
      <c r="BK294" s="339">
        <f t="shared" si="9"/>
        <v>0</v>
      </c>
      <c r="BL294" s="240" t="s">
        <v>149</v>
      </c>
      <c r="BM294" s="379" t="s">
        <v>959</v>
      </c>
    </row>
    <row r="295" spans="1:65" s="378" customFormat="1" ht="24.2" customHeight="1">
      <c r="A295" s="251"/>
      <c r="B295" s="252"/>
      <c r="C295" s="481" t="s">
        <v>570</v>
      </c>
      <c r="D295" s="481" t="s">
        <v>158</v>
      </c>
      <c r="E295" s="482" t="s">
        <v>960</v>
      </c>
      <c r="F295" s="483" t="s">
        <v>961</v>
      </c>
      <c r="G295" s="484" t="s">
        <v>154</v>
      </c>
      <c r="H295" s="485">
        <v>1</v>
      </c>
      <c r="I295" s="177"/>
      <c r="J295" s="486">
        <f t="shared" si="0"/>
        <v>0</v>
      </c>
      <c r="K295" s="483" t="s">
        <v>1</v>
      </c>
      <c r="L295" s="487"/>
      <c r="M295" s="488" t="s">
        <v>1</v>
      </c>
      <c r="N295" s="489" t="s">
        <v>44</v>
      </c>
      <c r="O295" s="376">
        <v>0</v>
      </c>
      <c r="P295" s="376">
        <f t="shared" si="1"/>
        <v>0</v>
      </c>
      <c r="Q295" s="376">
        <v>1.9259999999999999E-2</v>
      </c>
      <c r="R295" s="376">
        <f t="shared" si="2"/>
        <v>1.9259999999999999E-2</v>
      </c>
      <c r="S295" s="376">
        <v>0</v>
      </c>
      <c r="T295" s="377">
        <f t="shared" si="3"/>
        <v>0</v>
      </c>
      <c r="U295" s="251"/>
      <c r="V295" s="251"/>
      <c r="W295" s="251"/>
      <c r="X295" s="251"/>
      <c r="Y295" s="251"/>
      <c r="Z295" s="251"/>
      <c r="AA295" s="251"/>
      <c r="AB295" s="251"/>
      <c r="AC295" s="251"/>
      <c r="AD295" s="251"/>
      <c r="AE295" s="251"/>
      <c r="AR295" s="379" t="s">
        <v>161</v>
      </c>
      <c r="AT295" s="379" t="s">
        <v>158</v>
      </c>
      <c r="AU295" s="379" t="s">
        <v>88</v>
      </c>
      <c r="AY295" s="240" t="s">
        <v>141</v>
      </c>
      <c r="BE295" s="339">
        <f t="shared" si="4"/>
        <v>0</v>
      </c>
      <c r="BF295" s="339">
        <f t="shared" si="5"/>
        <v>0</v>
      </c>
      <c r="BG295" s="339">
        <f t="shared" si="6"/>
        <v>0</v>
      </c>
      <c r="BH295" s="339">
        <f t="shared" si="7"/>
        <v>0</v>
      </c>
      <c r="BI295" s="339">
        <f t="shared" si="8"/>
        <v>0</v>
      </c>
      <c r="BJ295" s="240" t="s">
        <v>86</v>
      </c>
      <c r="BK295" s="339">
        <f t="shared" si="9"/>
        <v>0</v>
      </c>
      <c r="BL295" s="240" t="s">
        <v>149</v>
      </c>
      <c r="BM295" s="379" t="s">
        <v>962</v>
      </c>
    </row>
    <row r="296" spans="1:65" s="378" customFormat="1" ht="49.15" customHeight="1">
      <c r="A296" s="251"/>
      <c r="B296" s="252"/>
      <c r="C296" s="368" t="s">
        <v>574</v>
      </c>
      <c r="D296" s="368" t="s">
        <v>144</v>
      </c>
      <c r="E296" s="369" t="s">
        <v>963</v>
      </c>
      <c r="F296" s="370" t="s">
        <v>964</v>
      </c>
      <c r="G296" s="371" t="s">
        <v>154</v>
      </c>
      <c r="H296" s="372">
        <v>1</v>
      </c>
      <c r="I296" s="151"/>
      <c r="J296" s="373">
        <f t="shared" si="0"/>
        <v>0</v>
      </c>
      <c r="K296" s="370" t="s">
        <v>148</v>
      </c>
      <c r="L296" s="252"/>
      <c r="M296" s="374" t="s">
        <v>1</v>
      </c>
      <c r="N296" s="375" t="s">
        <v>44</v>
      </c>
      <c r="O296" s="376">
        <v>0.7</v>
      </c>
      <c r="P296" s="376">
        <f t="shared" si="1"/>
        <v>0.7</v>
      </c>
      <c r="Q296" s="376">
        <v>1E-4</v>
      </c>
      <c r="R296" s="376">
        <f t="shared" si="2"/>
        <v>1E-4</v>
      </c>
      <c r="S296" s="376">
        <v>0</v>
      </c>
      <c r="T296" s="377">
        <f t="shared" si="3"/>
        <v>0</v>
      </c>
      <c r="U296" s="251"/>
      <c r="V296" s="251"/>
      <c r="W296" s="251"/>
      <c r="X296" s="251"/>
      <c r="Y296" s="251"/>
      <c r="Z296" s="251"/>
      <c r="AA296" s="251"/>
      <c r="AB296" s="251"/>
      <c r="AC296" s="251"/>
      <c r="AD296" s="251"/>
      <c r="AE296" s="251"/>
      <c r="AR296" s="379" t="s">
        <v>149</v>
      </c>
      <c r="AT296" s="379" t="s">
        <v>144</v>
      </c>
      <c r="AU296" s="379" t="s">
        <v>88</v>
      </c>
      <c r="AY296" s="240" t="s">
        <v>141</v>
      </c>
      <c r="BE296" s="339">
        <f t="shared" si="4"/>
        <v>0</v>
      </c>
      <c r="BF296" s="339">
        <f t="shared" si="5"/>
        <v>0</v>
      </c>
      <c r="BG296" s="339">
        <f t="shared" si="6"/>
        <v>0</v>
      </c>
      <c r="BH296" s="339">
        <f t="shared" si="7"/>
        <v>0</v>
      </c>
      <c r="BI296" s="339">
        <f t="shared" si="8"/>
        <v>0</v>
      </c>
      <c r="BJ296" s="240" t="s">
        <v>86</v>
      </c>
      <c r="BK296" s="339">
        <f t="shared" si="9"/>
        <v>0</v>
      </c>
      <c r="BL296" s="240" t="s">
        <v>149</v>
      </c>
      <c r="BM296" s="379" t="s">
        <v>965</v>
      </c>
    </row>
    <row r="297" spans="1:65" s="378" customFormat="1" ht="24.2" customHeight="1">
      <c r="A297" s="251"/>
      <c r="B297" s="252"/>
      <c r="C297" s="481" t="s">
        <v>576</v>
      </c>
      <c r="D297" s="481" t="s">
        <v>158</v>
      </c>
      <c r="E297" s="482" t="s">
        <v>966</v>
      </c>
      <c r="F297" s="483" t="s">
        <v>967</v>
      </c>
      <c r="G297" s="484" t="s">
        <v>154</v>
      </c>
      <c r="H297" s="485">
        <v>1</v>
      </c>
      <c r="I297" s="177"/>
      <c r="J297" s="486">
        <f t="shared" si="0"/>
        <v>0</v>
      </c>
      <c r="K297" s="483" t="s">
        <v>148</v>
      </c>
      <c r="L297" s="487"/>
      <c r="M297" s="488" t="s">
        <v>1</v>
      </c>
      <c r="N297" s="489" t="s">
        <v>44</v>
      </c>
      <c r="O297" s="376">
        <v>0</v>
      </c>
      <c r="P297" s="376">
        <f t="shared" si="1"/>
        <v>0</v>
      </c>
      <c r="Q297" s="376">
        <v>1.0999999999999999E-2</v>
      </c>
      <c r="R297" s="376">
        <f t="shared" si="2"/>
        <v>1.0999999999999999E-2</v>
      </c>
      <c r="S297" s="376">
        <v>0</v>
      </c>
      <c r="T297" s="377">
        <f t="shared" si="3"/>
        <v>0</v>
      </c>
      <c r="U297" s="251"/>
      <c r="V297" s="251"/>
      <c r="W297" s="251"/>
      <c r="X297" s="251"/>
      <c r="Y297" s="251"/>
      <c r="Z297" s="251"/>
      <c r="AA297" s="251"/>
      <c r="AB297" s="251"/>
      <c r="AC297" s="251"/>
      <c r="AD297" s="251"/>
      <c r="AE297" s="251"/>
      <c r="AR297" s="379" t="s">
        <v>161</v>
      </c>
      <c r="AT297" s="379" t="s">
        <v>158</v>
      </c>
      <c r="AU297" s="379" t="s">
        <v>88</v>
      </c>
      <c r="AY297" s="240" t="s">
        <v>141</v>
      </c>
      <c r="BE297" s="339">
        <f t="shared" si="4"/>
        <v>0</v>
      </c>
      <c r="BF297" s="339">
        <f t="shared" si="5"/>
        <v>0</v>
      </c>
      <c r="BG297" s="339">
        <f t="shared" si="6"/>
        <v>0</v>
      </c>
      <c r="BH297" s="339">
        <f t="shared" si="7"/>
        <v>0</v>
      </c>
      <c r="BI297" s="339">
        <f t="shared" si="8"/>
        <v>0</v>
      </c>
      <c r="BJ297" s="240" t="s">
        <v>86</v>
      </c>
      <c r="BK297" s="339">
        <f t="shared" si="9"/>
        <v>0</v>
      </c>
      <c r="BL297" s="240" t="s">
        <v>149</v>
      </c>
      <c r="BM297" s="379" t="s">
        <v>968</v>
      </c>
    </row>
    <row r="298" spans="1:65" s="378" customFormat="1" ht="37.9" customHeight="1">
      <c r="A298" s="251"/>
      <c r="B298" s="252"/>
      <c r="C298" s="368" t="s">
        <v>578</v>
      </c>
      <c r="D298" s="368" t="s">
        <v>144</v>
      </c>
      <c r="E298" s="369" t="s">
        <v>969</v>
      </c>
      <c r="F298" s="370" t="s">
        <v>970</v>
      </c>
      <c r="G298" s="371" t="s">
        <v>154</v>
      </c>
      <c r="H298" s="372">
        <v>2</v>
      </c>
      <c r="I298" s="151"/>
      <c r="J298" s="373">
        <f t="shared" si="0"/>
        <v>0</v>
      </c>
      <c r="K298" s="370" t="s">
        <v>148</v>
      </c>
      <c r="L298" s="252"/>
      <c r="M298" s="374" t="s">
        <v>1</v>
      </c>
      <c r="N298" s="375" t="s">
        <v>44</v>
      </c>
      <c r="O298" s="376">
        <v>1.0069999999999999</v>
      </c>
      <c r="P298" s="376">
        <f t="shared" si="1"/>
        <v>2.0139999999999998</v>
      </c>
      <c r="Q298" s="376">
        <v>2.96E-3</v>
      </c>
      <c r="R298" s="376">
        <f t="shared" si="2"/>
        <v>5.9199999999999999E-3</v>
      </c>
      <c r="S298" s="376">
        <v>0</v>
      </c>
      <c r="T298" s="377">
        <f t="shared" si="3"/>
        <v>0</v>
      </c>
      <c r="U298" s="251"/>
      <c r="V298" s="251"/>
      <c r="W298" s="251"/>
      <c r="X298" s="251"/>
      <c r="Y298" s="251"/>
      <c r="Z298" s="251"/>
      <c r="AA298" s="251"/>
      <c r="AB298" s="251"/>
      <c r="AC298" s="251"/>
      <c r="AD298" s="251"/>
      <c r="AE298" s="251"/>
      <c r="AR298" s="379" t="s">
        <v>149</v>
      </c>
      <c r="AT298" s="379" t="s">
        <v>144</v>
      </c>
      <c r="AU298" s="379" t="s">
        <v>88</v>
      </c>
      <c r="AY298" s="240" t="s">
        <v>141</v>
      </c>
      <c r="BE298" s="339">
        <f t="shared" si="4"/>
        <v>0</v>
      </c>
      <c r="BF298" s="339">
        <f t="shared" si="5"/>
        <v>0</v>
      </c>
      <c r="BG298" s="339">
        <f t="shared" si="6"/>
        <v>0</v>
      </c>
      <c r="BH298" s="339">
        <f t="shared" si="7"/>
        <v>0</v>
      </c>
      <c r="BI298" s="339">
        <f t="shared" si="8"/>
        <v>0</v>
      </c>
      <c r="BJ298" s="240" t="s">
        <v>86</v>
      </c>
      <c r="BK298" s="339">
        <f t="shared" si="9"/>
        <v>0</v>
      </c>
      <c r="BL298" s="240" t="s">
        <v>149</v>
      </c>
      <c r="BM298" s="379" t="s">
        <v>971</v>
      </c>
    </row>
    <row r="299" spans="1:65" s="378" customFormat="1" ht="24.2" customHeight="1">
      <c r="A299" s="251"/>
      <c r="B299" s="252"/>
      <c r="C299" s="481" t="s">
        <v>584</v>
      </c>
      <c r="D299" s="481" t="s">
        <v>158</v>
      </c>
      <c r="E299" s="482" t="s">
        <v>972</v>
      </c>
      <c r="F299" s="483" t="s">
        <v>973</v>
      </c>
      <c r="G299" s="484" t="s">
        <v>154</v>
      </c>
      <c r="H299" s="485">
        <v>2</v>
      </c>
      <c r="I299" s="177"/>
      <c r="J299" s="486">
        <f t="shared" si="0"/>
        <v>0</v>
      </c>
      <c r="K299" s="483" t="s">
        <v>148</v>
      </c>
      <c r="L299" s="487"/>
      <c r="M299" s="488" t="s">
        <v>1</v>
      </c>
      <c r="N299" s="489" t="s">
        <v>44</v>
      </c>
      <c r="O299" s="376">
        <v>0</v>
      </c>
      <c r="P299" s="376">
        <f t="shared" si="1"/>
        <v>0</v>
      </c>
      <c r="Q299" s="376">
        <v>1.37E-2</v>
      </c>
      <c r="R299" s="376">
        <f t="shared" si="2"/>
        <v>2.7400000000000001E-2</v>
      </c>
      <c r="S299" s="376">
        <v>0</v>
      </c>
      <c r="T299" s="377">
        <f t="shared" si="3"/>
        <v>0</v>
      </c>
      <c r="U299" s="251"/>
      <c r="V299" s="251"/>
      <c r="W299" s="251"/>
      <c r="X299" s="251"/>
      <c r="Y299" s="251"/>
      <c r="Z299" s="251"/>
      <c r="AA299" s="251"/>
      <c r="AB299" s="251"/>
      <c r="AC299" s="251"/>
      <c r="AD299" s="251"/>
      <c r="AE299" s="251"/>
      <c r="AR299" s="379" t="s">
        <v>161</v>
      </c>
      <c r="AT299" s="379" t="s">
        <v>158</v>
      </c>
      <c r="AU299" s="379" t="s">
        <v>88</v>
      </c>
      <c r="AY299" s="240" t="s">
        <v>141</v>
      </c>
      <c r="BE299" s="339">
        <f t="shared" si="4"/>
        <v>0</v>
      </c>
      <c r="BF299" s="339">
        <f t="shared" si="5"/>
        <v>0</v>
      </c>
      <c r="BG299" s="339">
        <f t="shared" si="6"/>
        <v>0</v>
      </c>
      <c r="BH299" s="339">
        <f t="shared" si="7"/>
        <v>0</v>
      </c>
      <c r="BI299" s="339">
        <f t="shared" si="8"/>
        <v>0</v>
      </c>
      <c r="BJ299" s="240" t="s">
        <v>86</v>
      </c>
      <c r="BK299" s="339">
        <f t="shared" si="9"/>
        <v>0</v>
      </c>
      <c r="BL299" s="240" t="s">
        <v>149</v>
      </c>
      <c r="BM299" s="379" t="s">
        <v>974</v>
      </c>
    </row>
    <row r="300" spans="1:65" s="378" customFormat="1" ht="37.9" customHeight="1">
      <c r="A300" s="251"/>
      <c r="B300" s="252"/>
      <c r="C300" s="368" t="s">
        <v>588</v>
      </c>
      <c r="D300" s="368" t="s">
        <v>144</v>
      </c>
      <c r="E300" s="369" t="s">
        <v>975</v>
      </c>
      <c r="F300" s="370" t="s">
        <v>976</v>
      </c>
      <c r="G300" s="371" t="s">
        <v>154</v>
      </c>
      <c r="H300" s="372">
        <v>1</v>
      </c>
      <c r="I300" s="151"/>
      <c r="J300" s="373">
        <f t="shared" si="0"/>
        <v>0</v>
      </c>
      <c r="K300" s="370" t="s">
        <v>148</v>
      </c>
      <c r="L300" s="252"/>
      <c r="M300" s="374" t="s">
        <v>1</v>
      </c>
      <c r="N300" s="375" t="s">
        <v>44</v>
      </c>
      <c r="O300" s="376">
        <v>1.391</v>
      </c>
      <c r="P300" s="376">
        <f t="shared" si="1"/>
        <v>1.391</v>
      </c>
      <c r="Q300" s="376">
        <v>3.8E-3</v>
      </c>
      <c r="R300" s="376">
        <f t="shared" si="2"/>
        <v>3.8E-3</v>
      </c>
      <c r="S300" s="376">
        <v>0</v>
      </c>
      <c r="T300" s="377">
        <f t="shared" si="3"/>
        <v>0</v>
      </c>
      <c r="U300" s="251"/>
      <c r="V300" s="251"/>
      <c r="W300" s="251"/>
      <c r="X300" s="251"/>
      <c r="Y300" s="251"/>
      <c r="Z300" s="251"/>
      <c r="AA300" s="251"/>
      <c r="AB300" s="251"/>
      <c r="AC300" s="251"/>
      <c r="AD300" s="251"/>
      <c r="AE300" s="251"/>
      <c r="AR300" s="379" t="s">
        <v>149</v>
      </c>
      <c r="AT300" s="379" t="s">
        <v>144</v>
      </c>
      <c r="AU300" s="379" t="s">
        <v>88</v>
      </c>
      <c r="AY300" s="240" t="s">
        <v>141</v>
      </c>
      <c r="BE300" s="339">
        <f t="shared" si="4"/>
        <v>0</v>
      </c>
      <c r="BF300" s="339">
        <f t="shared" si="5"/>
        <v>0</v>
      </c>
      <c r="BG300" s="339">
        <f t="shared" si="6"/>
        <v>0</v>
      </c>
      <c r="BH300" s="339">
        <f t="shared" si="7"/>
        <v>0</v>
      </c>
      <c r="BI300" s="339">
        <f t="shared" si="8"/>
        <v>0</v>
      </c>
      <c r="BJ300" s="240" t="s">
        <v>86</v>
      </c>
      <c r="BK300" s="339">
        <f t="shared" si="9"/>
        <v>0</v>
      </c>
      <c r="BL300" s="240" t="s">
        <v>149</v>
      </c>
      <c r="BM300" s="379" t="s">
        <v>977</v>
      </c>
    </row>
    <row r="301" spans="1:65" s="378" customFormat="1" ht="24.2" customHeight="1">
      <c r="A301" s="251"/>
      <c r="B301" s="252"/>
      <c r="C301" s="481" t="s">
        <v>595</v>
      </c>
      <c r="D301" s="481" t="s">
        <v>158</v>
      </c>
      <c r="E301" s="482" t="s">
        <v>978</v>
      </c>
      <c r="F301" s="483" t="s">
        <v>979</v>
      </c>
      <c r="G301" s="484" t="s">
        <v>154</v>
      </c>
      <c r="H301" s="485">
        <v>1</v>
      </c>
      <c r="I301" s="177"/>
      <c r="J301" s="486">
        <f t="shared" si="0"/>
        <v>0</v>
      </c>
      <c r="K301" s="483" t="s">
        <v>148</v>
      </c>
      <c r="L301" s="487"/>
      <c r="M301" s="488" t="s">
        <v>1</v>
      </c>
      <c r="N301" s="489" t="s">
        <v>44</v>
      </c>
      <c r="O301" s="376">
        <v>0</v>
      </c>
      <c r="P301" s="376">
        <f t="shared" si="1"/>
        <v>0</v>
      </c>
      <c r="Q301" s="376">
        <v>2.9899999999999999E-2</v>
      </c>
      <c r="R301" s="376">
        <f t="shared" si="2"/>
        <v>2.9899999999999999E-2</v>
      </c>
      <c r="S301" s="376">
        <v>0</v>
      </c>
      <c r="T301" s="377">
        <f t="shared" si="3"/>
        <v>0</v>
      </c>
      <c r="U301" s="251"/>
      <c r="V301" s="251"/>
      <c r="W301" s="251"/>
      <c r="X301" s="251"/>
      <c r="Y301" s="251"/>
      <c r="Z301" s="251"/>
      <c r="AA301" s="251"/>
      <c r="AB301" s="251"/>
      <c r="AC301" s="251"/>
      <c r="AD301" s="251"/>
      <c r="AE301" s="251"/>
      <c r="AR301" s="379" t="s">
        <v>161</v>
      </c>
      <c r="AT301" s="379" t="s">
        <v>158</v>
      </c>
      <c r="AU301" s="379" t="s">
        <v>88</v>
      </c>
      <c r="AY301" s="240" t="s">
        <v>141</v>
      </c>
      <c r="BE301" s="339">
        <f t="shared" si="4"/>
        <v>0</v>
      </c>
      <c r="BF301" s="339">
        <f t="shared" si="5"/>
        <v>0</v>
      </c>
      <c r="BG301" s="339">
        <f t="shared" si="6"/>
        <v>0</v>
      </c>
      <c r="BH301" s="339">
        <f t="shared" si="7"/>
        <v>0</v>
      </c>
      <c r="BI301" s="339">
        <f t="shared" si="8"/>
        <v>0</v>
      </c>
      <c r="BJ301" s="240" t="s">
        <v>86</v>
      </c>
      <c r="BK301" s="339">
        <f t="shared" si="9"/>
        <v>0</v>
      </c>
      <c r="BL301" s="240" t="s">
        <v>149</v>
      </c>
      <c r="BM301" s="379" t="s">
        <v>980</v>
      </c>
    </row>
    <row r="302" spans="1:65" s="378" customFormat="1" ht="37.9" customHeight="1">
      <c r="A302" s="251"/>
      <c r="B302" s="252"/>
      <c r="C302" s="368" t="s">
        <v>604</v>
      </c>
      <c r="D302" s="368" t="s">
        <v>144</v>
      </c>
      <c r="E302" s="369" t="s">
        <v>981</v>
      </c>
      <c r="F302" s="370" t="s">
        <v>982</v>
      </c>
      <c r="G302" s="371" t="s">
        <v>147</v>
      </c>
      <c r="H302" s="372">
        <v>11.5</v>
      </c>
      <c r="I302" s="151"/>
      <c r="J302" s="373">
        <f t="shared" si="0"/>
        <v>0</v>
      </c>
      <c r="K302" s="370" t="s">
        <v>148</v>
      </c>
      <c r="L302" s="252"/>
      <c r="M302" s="374" t="s">
        <v>1</v>
      </c>
      <c r="N302" s="375" t="s">
        <v>44</v>
      </c>
      <c r="O302" s="376">
        <v>0.17100000000000001</v>
      </c>
      <c r="P302" s="376">
        <f t="shared" si="1"/>
        <v>1.9665000000000001</v>
      </c>
      <c r="Q302" s="376">
        <v>0</v>
      </c>
      <c r="R302" s="376">
        <f t="shared" si="2"/>
        <v>0</v>
      </c>
      <c r="S302" s="376">
        <v>0</v>
      </c>
      <c r="T302" s="377">
        <f t="shared" si="3"/>
        <v>0</v>
      </c>
      <c r="U302" s="251"/>
      <c r="V302" s="251"/>
      <c r="W302" s="251"/>
      <c r="X302" s="251"/>
      <c r="Y302" s="251"/>
      <c r="Z302" s="251"/>
      <c r="AA302" s="251"/>
      <c r="AB302" s="251"/>
      <c r="AC302" s="251"/>
      <c r="AD302" s="251"/>
      <c r="AE302" s="251"/>
      <c r="AR302" s="379" t="s">
        <v>149</v>
      </c>
      <c r="AT302" s="379" t="s">
        <v>144</v>
      </c>
      <c r="AU302" s="379" t="s">
        <v>88</v>
      </c>
      <c r="AY302" s="240" t="s">
        <v>141</v>
      </c>
      <c r="BE302" s="339">
        <f t="shared" si="4"/>
        <v>0</v>
      </c>
      <c r="BF302" s="339">
        <f t="shared" si="5"/>
        <v>0</v>
      </c>
      <c r="BG302" s="339">
        <f t="shared" si="6"/>
        <v>0</v>
      </c>
      <c r="BH302" s="339">
        <f t="shared" si="7"/>
        <v>0</v>
      </c>
      <c r="BI302" s="339">
        <f t="shared" si="8"/>
        <v>0</v>
      </c>
      <c r="BJ302" s="240" t="s">
        <v>86</v>
      </c>
      <c r="BK302" s="339">
        <f t="shared" si="9"/>
        <v>0</v>
      </c>
      <c r="BL302" s="240" t="s">
        <v>149</v>
      </c>
      <c r="BM302" s="379" t="s">
        <v>983</v>
      </c>
    </row>
    <row r="303" spans="1:65" s="466" customFormat="1" ht="11.25">
      <c r="B303" s="467"/>
      <c r="D303" s="382" t="s">
        <v>156</v>
      </c>
      <c r="E303" s="468" t="s">
        <v>1</v>
      </c>
      <c r="F303" s="469" t="s">
        <v>883</v>
      </c>
      <c r="H303" s="468" t="s">
        <v>1</v>
      </c>
      <c r="I303" s="496"/>
      <c r="L303" s="467"/>
      <c r="M303" s="470"/>
      <c r="N303" s="471"/>
      <c r="O303" s="471"/>
      <c r="P303" s="471"/>
      <c r="Q303" s="471"/>
      <c r="R303" s="471"/>
      <c r="S303" s="471"/>
      <c r="T303" s="472"/>
      <c r="AT303" s="468" t="s">
        <v>156</v>
      </c>
      <c r="AU303" s="468" t="s">
        <v>88</v>
      </c>
      <c r="AV303" s="466" t="s">
        <v>86</v>
      </c>
      <c r="AW303" s="466" t="s">
        <v>34</v>
      </c>
      <c r="AX303" s="466" t="s">
        <v>79</v>
      </c>
      <c r="AY303" s="468" t="s">
        <v>141</v>
      </c>
    </row>
    <row r="304" spans="1:65" s="380" customFormat="1" ht="11.25">
      <c r="B304" s="381"/>
      <c r="D304" s="382" t="s">
        <v>156</v>
      </c>
      <c r="E304" s="383" t="s">
        <v>1</v>
      </c>
      <c r="F304" s="384" t="s">
        <v>984</v>
      </c>
      <c r="H304" s="385">
        <v>11.5</v>
      </c>
      <c r="I304" s="386"/>
      <c r="L304" s="381"/>
      <c r="M304" s="387"/>
      <c r="N304" s="388"/>
      <c r="O304" s="388"/>
      <c r="P304" s="388"/>
      <c r="Q304" s="388"/>
      <c r="R304" s="388"/>
      <c r="S304" s="388"/>
      <c r="T304" s="389"/>
      <c r="AT304" s="383" t="s">
        <v>156</v>
      </c>
      <c r="AU304" s="383" t="s">
        <v>88</v>
      </c>
      <c r="AV304" s="380" t="s">
        <v>88</v>
      </c>
      <c r="AW304" s="380" t="s">
        <v>34</v>
      </c>
      <c r="AX304" s="380" t="s">
        <v>86</v>
      </c>
      <c r="AY304" s="383" t="s">
        <v>141</v>
      </c>
    </row>
    <row r="305" spans="1:65" s="378" customFormat="1" ht="14.45" customHeight="1">
      <c r="A305" s="251"/>
      <c r="B305" s="252"/>
      <c r="C305" s="481" t="s">
        <v>608</v>
      </c>
      <c r="D305" s="481" t="s">
        <v>158</v>
      </c>
      <c r="E305" s="482" t="s">
        <v>985</v>
      </c>
      <c r="F305" s="483" t="s">
        <v>986</v>
      </c>
      <c r="G305" s="484" t="s">
        <v>147</v>
      </c>
      <c r="H305" s="485">
        <v>11.5</v>
      </c>
      <c r="I305" s="177"/>
      <c r="J305" s="486">
        <f>ROUND(I305*H305,2)</f>
        <v>0</v>
      </c>
      <c r="K305" s="483" t="s">
        <v>1</v>
      </c>
      <c r="L305" s="487"/>
      <c r="M305" s="488" t="s">
        <v>1</v>
      </c>
      <c r="N305" s="489" t="s">
        <v>44</v>
      </c>
      <c r="O305" s="376">
        <v>0</v>
      </c>
      <c r="P305" s="376">
        <f>O305*H305</f>
        <v>0</v>
      </c>
      <c r="Q305" s="376">
        <v>2.7999999999999998E-4</v>
      </c>
      <c r="R305" s="376">
        <f>Q305*H305</f>
        <v>3.2199999999999998E-3</v>
      </c>
      <c r="S305" s="376">
        <v>0</v>
      </c>
      <c r="T305" s="377">
        <f>S305*H305</f>
        <v>0</v>
      </c>
      <c r="U305" s="251"/>
      <c r="V305" s="251"/>
      <c r="W305" s="251"/>
      <c r="X305" s="251"/>
      <c r="Y305" s="251"/>
      <c r="Z305" s="251"/>
      <c r="AA305" s="251"/>
      <c r="AB305" s="251"/>
      <c r="AC305" s="251"/>
      <c r="AD305" s="251"/>
      <c r="AE305" s="251"/>
      <c r="AR305" s="379" t="s">
        <v>161</v>
      </c>
      <c r="AT305" s="379" t="s">
        <v>158</v>
      </c>
      <c r="AU305" s="379" t="s">
        <v>88</v>
      </c>
      <c r="AY305" s="240" t="s">
        <v>141</v>
      </c>
      <c r="BE305" s="339">
        <f>IF(N305="základní",J305,0)</f>
        <v>0</v>
      </c>
      <c r="BF305" s="339">
        <f>IF(N305="snížená",J305,0)</f>
        <v>0</v>
      </c>
      <c r="BG305" s="339">
        <f>IF(N305="zákl. přenesená",J305,0)</f>
        <v>0</v>
      </c>
      <c r="BH305" s="339">
        <f>IF(N305="sníž. přenesená",J305,0)</f>
        <v>0</v>
      </c>
      <c r="BI305" s="339">
        <f>IF(N305="nulová",J305,0)</f>
        <v>0</v>
      </c>
      <c r="BJ305" s="240" t="s">
        <v>86</v>
      </c>
      <c r="BK305" s="339">
        <f>ROUND(I305*H305,2)</f>
        <v>0</v>
      </c>
      <c r="BL305" s="240" t="s">
        <v>149</v>
      </c>
      <c r="BM305" s="379" t="s">
        <v>987</v>
      </c>
    </row>
    <row r="306" spans="1:65" s="466" customFormat="1" ht="11.25">
      <c r="B306" s="467"/>
      <c r="D306" s="382" t="s">
        <v>156</v>
      </c>
      <c r="E306" s="468" t="s">
        <v>1</v>
      </c>
      <c r="F306" s="469" t="s">
        <v>919</v>
      </c>
      <c r="H306" s="468" t="s">
        <v>1</v>
      </c>
      <c r="I306" s="496"/>
      <c r="L306" s="467"/>
      <c r="M306" s="470"/>
      <c r="N306" s="471"/>
      <c r="O306" s="471"/>
      <c r="P306" s="471"/>
      <c r="Q306" s="471"/>
      <c r="R306" s="471"/>
      <c r="S306" s="471"/>
      <c r="T306" s="472"/>
      <c r="AT306" s="468" t="s">
        <v>156</v>
      </c>
      <c r="AU306" s="468" t="s">
        <v>88</v>
      </c>
      <c r="AV306" s="466" t="s">
        <v>86</v>
      </c>
      <c r="AW306" s="466" t="s">
        <v>34</v>
      </c>
      <c r="AX306" s="466" t="s">
        <v>79</v>
      </c>
      <c r="AY306" s="468" t="s">
        <v>141</v>
      </c>
    </row>
    <row r="307" spans="1:65" s="380" customFormat="1" ht="11.25">
      <c r="B307" s="381"/>
      <c r="D307" s="382" t="s">
        <v>156</v>
      </c>
      <c r="E307" s="383" t="s">
        <v>1</v>
      </c>
      <c r="F307" s="384" t="s">
        <v>984</v>
      </c>
      <c r="H307" s="385">
        <v>11.5</v>
      </c>
      <c r="I307" s="386"/>
      <c r="L307" s="381"/>
      <c r="M307" s="387"/>
      <c r="N307" s="388"/>
      <c r="O307" s="388"/>
      <c r="P307" s="388"/>
      <c r="Q307" s="388"/>
      <c r="R307" s="388"/>
      <c r="S307" s="388"/>
      <c r="T307" s="389"/>
      <c r="AT307" s="383" t="s">
        <v>156</v>
      </c>
      <c r="AU307" s="383" t="s">
        <v>88</v>
      </c>
      <c r="AV307" s="380" t="s">
        <v>88</v>
      </c>
      <c r="AW307" s="380" t="s">
        <v>34</v>
      </c>
      <c r="AX307" s="380" t="s">
        <v>86</v>
      </c>
      <c r="AY307" s="383" t="s">
        <v>141</v>
      </c>
    </row>
    <row r="308" spans="1:65" s="378" customFormat="1" ht="37.9" customHeight="1">
      <c r="A308" s="251"/>
      <c r="B308" s="252"/>
      <c r="C308" s="368" t="s">
        <v>613</v>
      </c>
      <c r="D308" s="368" t="s">
        <v>144</v>
      </c>
      <c r="E308" s="369" t="s">
        <v>988</v>
      </c>
      <c r="F308" s="370" t="s">
        <v>989</v>
      </c>
      <c r="G308" s="371" t="s">
        <v>147</v>
      </c>
      <c r="H308" s="372">
        <v>8</v>
      </c>
      <c r="I308" s="151"/>
      <c r="J308" s="373">
        <f>ROUND(I308*H308,2)</f>
        <v>0</v>
      </c>
      <c r="K308" s="370" t="s">
        <v>148</v>
      </c>
      <c r="L308" s="252"/>
      <c r="M308" s="374" t="s">
        <v>1</v>
      </c>
      <c r="N308" s="375" t="s">
        <v>44</v>
      </c>
      <c r="O308" s="376">
        <v>0.248</v>
      </c>
      <c r="P308" s="376">
        <f>O308*H308</f>
        <v>1.984</v>
      </c>
      <c r="Q308" s="376">
        <v>0</v>
      </c>
      <c r="R308" s="376">
        <f>Q308*H308</f>
        <v>0</v>
      </c>
      <c r="S308" s="376">
        <v>0</v>
      </c>
      <c r="T308" s="377">
        <f>S308*H308</f>
        <v>0</v>
      </c>
      <c r="U308" s="251"/>
      <c r="V308" s="251"/>
      <c r="W308" s="251"/>
      <c r="X308" s="251"/>
      <c r="Y308" s="251"/>
      <c r="Z308" s="251"/>
      <c r="AA308" s="251"/>
      <c r="AB308" s="251"/>
      <c r="AC308" s="251"/>
      <c r="AD308" s="251"/>
      <c r="AE308" s="251"/>
      <c r="AR308" s="379" t="s">
        <v>149</v>
      </c>
      <c r="AT308" s="379" t="s">
        <v>144</v>
      </c>
      <c r="AU308" s="379" t="s">
        <v>88</v>
      </c>
      <c r="AY308" s="240" t="s">
        <v>141</v>
      </c>
      <c r="BE308" s="339">
        <f>IF(N308="základní",J308,0)</f>
        <v>0</v>
      </c>
      <c r="BF308" s="339">
        <f>IF(N308="snížená",J308,0)</f>
        <v>0</v>
      </c>
      <c r="BG308" s="339">
        <f>IF(N308="zákl. přenesená",J308,0)</f>
        <v>0</v>
      </c>
      <c r="BH308" s="339">
        <f>IF(N308="sníž. přenesená",J308,0)</f>
        <v>0</v>
      </c>
      <c r="BI308" s="339">
        <f>IF(N308="nulová",J308,0)</f>
        <v>0</v>
      </c>
      <c r="BJ308" s="240" t="s">
        <v>86</v>
      </c>
      <c r="BK308" s="339">
        <f>ROUND(I308*H308,2)</f>
        <v>0</v>
      </c>
      <c r="BL308" s="240" t="s">
        <v>149</v>
      </c>
      <c r="BM308" s="379" t="s">
        <v>990</v>
      </c>
    </row>
    <row r="309" spans="1:65" s="466" customFormat="1" ht="11.25">
      <c r="B309" s="467"/>
      <c r="D309" s="382" t="s">
        <v>156</v>
      </c>
      <c r="E309" s="468" t="s">
        <v>1</v>
      </c>
      <c r="F309" s="469" t="s">
        <v>991</v>
      </c>
      <c r="H309" s="468" t="s">
        <v>1</v>
      </c>
      <c r="I309" s="496"/>
      <c r="L309" s="467"/>
      <c r="M309" s="470"/>
      <c r="N309" s="471"/>
      <c r="O309" s="471"/>
      <c r="P309" s="471"/>
      <c r="Q309" s="471"/>
      <c r="R309" s="471"/>
      <c r="S309" s="471"/>
      <c r="T309" s="472"/>
      <c r="AT309" s="468" t="s">
        <v>156</v>
      </c>
      <c r="AU309" s="468" t="s">
        <v>88</v>
      </c>
      <c r="AV309" s="466" t="s">
        <v>86</v>
      </c>
      <c r="AW309" s="466" t="s">
        <v>34</v>
      </c>
      <c r="AX309" s="466" t="s">
        <v>79</v>
      </c>
      <c r="AY309" s="468" t="s">
        <v>141</v>
      </c>
    </row>
    <row r="310" spans="1:65" s="380" customFormat="1" ht="11.25">
      <c r="B310" s="381"/>
      <c r="D310" s="382" t="s">
        <v>156</v>
      </c>
      <c r="E310" s="383" t="s">
        <v>1</v>
      </c>
      <c r="F310" s="384" t="s">
        <v>992</v>
      </c>
      <c r="H310" s="385">
        <v>8</v>
      </c>
      <c r="I310" s="386"/>
      <c r="L310" s="381"/>
      <c r="M310" s="387"/>
      <c r="N310" s="388"/>
      <c r="O310" s="388"/>
      <c r="P310" s="388"/>
      <c r="Q310" s="388"/>
      <c r="R310" s="388"/>
      <c r="S310" s="388"/>
      <c r="T310" s="389"/>
      <c r="AT310" s="383" t="s">
        <v>156</v>
      </c>
      <c r="AU310" s="383" t="s">
        <v>88</v>
      </c>
      <c r="AV310" s="380" t="s">
        <v>88</v>
      </c>
      <c r="AW310" s="380" t="s">
        <v>34</v>
      </c>
      <c r="AX310" s="380" t="s">
        <v>86</v>
      </c>
      <c r="AY310" s="383" t="s">
        <v>141</v>
      </c>
    </row>
    <row r="311" spans="1:65" s="378" customFormat="1" ht="24.2" customHeight="1">
      <c r="A311" s="251"/>
      <c r="B311" s="252"/>
      <c r="C311" s="481" t="s">
        <v>615</v>
      </c>
      <c r="D311" s="481" t="s">
        <v>158</v>
      </c>
      <c r="E311" s="482" t="s">
        <v>993</v>
      </c>
      <c r="F311" s="483" t="s">
        <v>994</v>
      </c>
      <c r="G311" s="484" t="s">
        <v>147</v>
      </c>
      <c r="H311" s="485">
        <v>8</v>
      </c>
      <c r="I311" s="177"/>
      <c r="J311" s="486">
        <f>ROUND(I311*H311,2)</f>
        <v>0</v>
      </c>
      <c r="K311" s="483" t="s">
        <v>148</v>
      </c>
      <c r="L311" s="487"/>
      <c r="M311" s="488" t="s">
        <v>1</v>
      </c>
      <c r="N311" s="489" t="s">
        <v>44</v>
      </c>
      <c r="O311" s="376">
        <v>0</v>
      </c>
      <c r="P311" s="376">
        <f>O311*H311</f>
        <v>0</v>
      </c>
      <c r="Q311" s="376">
        <v>1.5E-3</v>
      </c>
      <c r="R311" s="376">
        <f>Q311*H311</f>
        <v>1.2E-2</v>
      </c>
      <c r="S311" s="376">
        <v>0</v>
      </c>
      <c r="T311" s="377">
        <f>S311*H311</f>
        <v>0</v>
      </c>
      <c r="U311" s="251"/>
      <c r="V311" s="251"/>
      <c r="W311" s="251"/>
      <c r="X311" s="251"/>
      <c r="Y311" s="251"/>
      <c r="Z311" s="251"/>
      <c r="AA311" s="251"/>
      <c r="AB311" s="251"/>
      <c r="AC311" s="251"/>
      <c r="AD311" s="251"/>
      <c r="AE311" s="251"/>
      <c r="AR311" s="379" t="s">
        <v>161</v>
      </c>
      <c r="AT311" s="379" t="s">
        <v>158</v>
      </c>
      <c r="AU311" s="379" t="s">
        <v>88</v>
      </c>
      <c r="AY311" s="240" t="s">
        <v>141</v>
      </c>
      <c r="BE311" s="339">
        <f>IF(N311="základní",J311,0)</f>
        <v>0</v>
      </c>
      <c r="BF311" s="339">
        <f>IF(N311="snížená",J311,0)</f>
        <v>0</v>
      </c>
      <c r="BG311" s="339">
        <f>IF(N311="zákl. přenesená",J311,0)</f>
        <v>0</v>
      </c>
      <c r="BH311" s="339">
        <f>IF(N311="sníž. přenesená",J311,0)</f>
        <v>0</v>
      </c>
      <c r="BI311" s="339">
        <f>IF(N311="nulová",J311,0)</f>
        <v>0</v>
      </c>
      <c r="BJ311" s="240" t="s">
        <v>86</v>
      </c>
      <c r="BK311" s="339">
        <f>ROUND(I311*H311,2)</f>
        <v>0</v>
      </c>
      <c r="BL311" s="240" t="s">
        <v>149</v>
      </c>
      <c r="BM311" s="379" t="s">
        <v>995</v>
      </c>
    </row>
    <row r="312" spans="1:65" s="378" customFormat="1" ht="14.45" customHeight="1">
      <c r="A312" s="251"/>
      <c r="B312" s="252"/>
      <c r="C312" s="368" t="s">
        <v>996</v>
      </c>
      <c r="D312" s="368" t="s">
        <v>144</v>
      </c>
      <c r="E312" s="369" t="s">
        <v>997</v>
      </c>
      <c r="F312" s="370" t="s">
        <v>998</v>
      </c>
      <c r="G312" s="371" t="s">
        <v>999</v>
      </c>
      <c r="H312" s="372">
        <v>8</v>
      </c>
      <c r="I312" s="151"/>
      <c r="J312" s="373">
        <f>ROUND(I312*H312,2)</f>
        <v>0</v>
      </c>
      <c r="K312" s="370" t="s">
        <v>1</v>
      </c>
      <c r="L312" s="252"/>
      <c r="M312" s="374" t="s">
        <v>1</v>
      </c>
      <c r="N312" s="375" t="s">
        <v>44</v>
      </c>
      <c r="O312" s="376">
        <v>0.25800000000000001</v>
      </c>
      <c r="P312" s="376">
        <f>O312*H312</f>
        <v>2.0640000000000001</v>
      </c>
      <c r="Q312" s="376">
        <v>0</v>
      </c>
      <c r="R312" s="376">
        <f>Q312*H312</f>
        <v>0</v>
      </c>
      <c r="S312" s="376">
        <v>0</v>
      </c>
      <c r="T312" s="377">
        <f>S312*H312</f>
        <v>0</v>
      </c>
      <c r="U312" s="251"/>
      <c r="V312" s="251"/>
      <c r="W312" s="251"/>
      <c r="X312" s="251"/>
      <c r="Y312" s="251"/>
      <c r="Z312" s="251"/>
      <c r="AA312" s="251"/>
      <c r="AB312" s="251"/>
      <c r="AC312" s="251"/>
      <c r="AD312" s="251"/>
      <c r="AE312" s="251"/>
      <c r="AR312" s="379" t="s">
        <v>149</v>
      </c>
      <c r="AT312" s="379" t="s">
        <v>144</v>
      </c>
      <c r="AU312" s="379" t="s">
        <v>88</v>
      </c>
      <c r="AY312" s="240" t="s">
        <v>141</v>
      </c>
      <c r="BE312" s="339">
        <f>IF(N312="základní",J312,0)</f>
        <v>0</v>
      </c>
      <c r="BF312" s="339">
        <f>IF(N312="snížená",J312,0)</f>
        <v>0</v>
      </c>
      <c r="BG312" s="339">
        <f>IF(N312="zákl. přenesená",J312,0)</f>
        <v>0</v>
      </c>
      <c r="BH312" s="339">
        <f>IF(N312="sníž. přenesená",J312,0)</f>
        <v>0</v>
      </c>
      <c r="BI312" s="339">
        <f>IF(N312="nulová",J312,0)</f>
        <v>0</v>
      </c>
      <c r="BJ312" s="240" t="s">
        <v>86</v>
      </c>
      <c r="BK312" s="339">
        <f>ROUND(I312*H312,2)</f>
        <v>0</v>
      </c>
      <c r="BL312" s="240" t="s">
        <v>149</v>
      </c>
      <c r="BM312" s="379" t="s">
        <v>1000</v>
      </c>
    </row>
    <row r="313" spans="1:65" s="466" customFormat="1" ht="11.25">
      <c r="B313" s="467"/>
      <c r="D313" s="382" t="s">
        <v>156</v>
      </c>
      <c r="E313" s="468" t="s">
        <v>1</v>
      </c>
      <c r="F313" s="469" t="s">
        <v>488</v>
      </c>
      <c r="H313" s="468" t="s">
        <v>1</v>
      </c>
      <c r="I313" s="496"/>
      <c r="L313" s="467"/>
      <c r="M313" s="470"/>
      <c r="N313" s="471"/>
      <c r="O313" s="471"/>
      <c r="P313" s="471"/>
      <c r="Q313" s="471"/>
      <c r="R313" s="471"/>
      <c r="S313" s="471"/>
      <c r="T313" s="472"/>
      <c r="AT313" s="468" t="s">
        <v>156</v>
      </c>
      <c r="AU313" s="468" t="s">
        <v>88</v>
      </c>
      <c r="AV313" s="466" t="s">
        <v>86</v>
      </c>
      <c r="AW313" s="466" t="s">
        <v>34</v>
      </c>
      <c r="AX313" s="466" t="s">
        <v>79</v>
      </c>
      <c r="AY313" s="468" t="s">
        <v>141</v>
      </c>
    </row>
    <row r="314" spans="1:65" s="466" customFormat="1" ht="11.25">
      <c r="B314" s="467"/>
      <c r="D314" s="382" t="s">
        <v>156</v>
      </c>
      <c r="E314" s="468" t="s">
        <v>1</v>
      </c>
      <c r="F314" s="469" t="s">
        <v>1001</v>
      </c>
      <c r="H314" s="468" t="s">
        <v>1</v>
      </c>
      <c r="I314" s="496"/>
      <c r="L314" s="467"/>
      <c r="M314" s="470"/>
      <c r="N314" s="471"/>
      <c r="O314" s="471"/>
      <c r="P314" s="471"/>
      <c r="Q314" s="471"/>
      <c r="R314" s="471"/>
      <c r="S314" s="471"/>
      <c r="T314" s="472"/>
      <c r="AT314" s="468" t="s">
        <v>156</v>
      </c>
      <c r="AU314" s="468" t="s">
        <v>88</v>
      </c>
      <c r="AV314" s="466" t="s">
        <v>86</v>
      </c>
      <c r="AW314" s="466" t="s">
        <v>34</v>
      </c>
      <c r="AX314" s="466" t="s">
        <v>79</v>
      </c>
      <c r="AY314" s="468" t="s">
        <v>141</v>
      </c>
    </row>
    <row r="315" spans="1:65" s="380" customFormat="1" ht="11.25">
      <c r="B315" s="381"/>
      <c r="D315" s="382" t="s">
        <v>156</v>
      </c>
      <c r="E315" s="383" t="s">
        <v>1</v>
      </c>
      <c r="F315" s="384" t="s">
        <v>161</v>
      </c>
      <c r="H315" s="385">
        <v>8</v>
      </c>
      <c r="I315" s="386"/>
      <c r="L315" s="381"/>
      <c r="M315" s="387"/>
      <c r="N315" s="388"/>
      <c r="O315" s="388"/>
      <c r="P315" s="388"/>
      <c r="Q315" s="388"/>
      <c r="R315" s="388"/>
      <c r="S315" s="388"/>
      <c r="T315" s="389"/>
      <c r="AT315" s="383" t="s">
        <v>156</v>
      </c>
      <c r="AU315" s="383" t="s">
        <v>88</v>
      </c>
      <c r="AV315" s="380" t="s">
        <v>88</v>
      </c>
      <c r="AW315" s="380" t="s">
        <v>34</v>
      </c>
      <c r="AX315" s="380" t="s">
        <v>86</v>
      </c>
      <c r="AY315" s="383" t="s">
        <v>141</v>
      </c>
    </row>
    <row r="316" spans="1:65" s="378" customFormat="1" ht="24.2" customHeight="1">
      <c r="A316" s="251"/>
      <c r="B316" s="252"/>
      <c r="C316" s="368" t="s">
        <v>1002</v>
      </c>
      <c r="D316" s="368" t="s">
        <v>144</v>
      </c>
      <c r="E316" s="369" t="s">
        <v>1003</v>
      </c>
      <c r="F316" s="370" t="s">
        <v>1004</v>
      </c>
      <c r="G316" s="371" t="s">
        <v>154</v>
      </c>
      <c r="H316" s="372">
        <v>8</v>
      </c>
      <c r="I316" s="151"/>
      <c r="J316" s="373">
        <f>ROUND(I316*H316,2)</f>
        <v>0</v>
      </c>
      <c r="K316" s="370" t="s">
        <v>148</v>
      </c>
      <c r="L316" s="252"/>
      <c r="M316" s="374" t="s">
        <v>1</v>
      </c>
      <c r="N316" s="375" t="s">
        <v>44</v>
      </c>
      <c r="O316" s="376">
        <v>0.432</v>
      </c>
      <c r="P316" s="376">
        <f>O316*H316</f>
        <v>3.456</v>
      </c>
      <c r="Q316" s="376">
        <v>2.0000000000000002E-5</v>
      </c>
      <c r="R316" s="376">
        <f>Q316*H316</f>
        <v>1.6000000000000001E-4</v>
      </c>
      <c r="S316" s="376">
        <v>0</v>
      </c>
      <c r="T316" s="377">
        <f>S316*H316</f>
        <v>0</v>
      </c>
      <c r="U316" s="251"/>
      <c r="V316" s="251"/>
      <c r="W316" s="251"/>
      <c r="X316" s="251"/>
      <c r="Y316" s="251"/>
      <c r="Z316" s="251"/>
      <c r="AA316" s="251"/>
      <c r="AB316" s="251"/>
      <c r="AC316" s="251"/>
      <c r="AD316" s="251"/>
      <c r="AE316" s="251"/>
      <c r="AR316" s="379" t="s">
        <v>149</v>
      </c>
      <c r="AT316" s="379" t="s">
        <v>144</v>
      </c>
      <c r="AU316" s="379" t="s">
        <v>88</v>
      </c>
      <c r="AY316" s="240" t="s">
        <v>141</v>
      </c>
      <c r="BE316" s="339">
        <f>IF(N316="základní",J316,0)</f>
        <v>0</v>
      </c>
      <c r="BF316" s="339">
        <f>IF(N316="snížená",J316,0)</f>
        <v>0</v>
      </c>
      <c r="BG316" s="339">
        <f>IF(N316="zákl. přenesená",J316,0)</f>
        <v>0</v>
      </c>
      <c r="BH316" s="339">
        <f>IF(N316="sníž. přenesená",J316,0)</f>
        <v>0</v>
      </c>
      <c r="BI316" s="339">
        <f>IF(N316="nulová",J316,0)</f>
        <v>0</v>
      </c>
      <c r="BJ316" s="240" t="s">
        <v>86</v>
      </c>
      <c r="BK316" s="339">
        <f>ROUND(I316*H316,2)</f>
        <v>0</v>
      </c>
      <c r="BL316" s="240" t="s">
        <v>149</v>
      </c>
      <c r="BM316" s="379" t="s">
        <v>1005</v>
      </c>
    </row>
    <row r="317" spans="1:65" s="466" customFormat="1" ht="11.25">
      <c r="B317" s="467"/>
      <c r="D317" s="382" t="s">
        <v>156</v>
      </c>
      <c r="E317" s="468" t="s">
        <v>1</v>
      </c>
      <c r="F317" s="469" t="s">
        <v>883</v>
      </c>
      <c r="H317" s="468" t="s">
        <v>1</v>
      </c>
      <c r="I317" s="496"/>
      <c r="L317" s="467"/>
      <c r="M317" s="470"/>
      <c r="N317" s="471"/>
      <c r="O317" s="471"/>
      <c r="P317" s="471"/>
      <c r="Q317" s="471"/>
      <c r="R317" s="471"/>
      <c r="S317" s="471"/>
      <c r="T317" s="472"/>
      <c r="AT317" s="468" t="s">
        <v>156</v>
      </c>
      <c r="AU317" s="468" t="s">
        <v>88</v>
      </c>
      <c r="AV317" s="466" t="s">
        <v>86</v>
      </c>
      <c r="AW317" s="466" t="s">
        <v>34</v>
      </c>
      <c r="AX317" s="466" t="s">
        <v>79</v>
      </c>
      <c r="AY317" s="468" t="s">
        <v>141</v>
      </c>
    </row>
    <row r="318" spans="1:65" s="380" customFormat="1" ht="11.25">
      <c r="B318" s="381"/>
      <c r="D318" s="382" t="s">
        <v>156</v>
      </c>
      <c r="E318" s="383" t="s">
        <v>1</v>
      </c>
      <c r="F318" s="384" t="s">
        <v>161</v>
      </c>
      <c r="H318" s="385">
        <v>8</v>
      </c>
      <c r="I318" s="386"/>
      <c r="L318" s="381"/>
      <c r="M318" s="387"/>
      <c r="N318" s="388"/>
      <c r="O318" s="388"/>
      <c r="P318" s="388"/>
      <c r="Q318" s="388"/>
      <c r="R318" s="388"/>
      <c r="S318" s="388"/>
      <c r="T318" s="389"/>
      <c r="AT318" s="383" t="s">
        <v>156</v>
      </c>
      <c r="AU318" s="383" t="s">
        <v>88</v>
      </c>
      <c r="AV318" s="380" t="s">
        <v>88</v>
      </c>
      <c r="AW318" s="380" t="s">
        <v>34</v>
      </c>
      <c r="AX318" s="380" t="s">
        <v>86</v>
      </c>
      <c r="AY318" s="383" t="s">
        <v>141</v>
      </c>
    </row>
    <row r="319" spans="1:65" s="378" customFormat="1" ht="14.45" customHeight="1">
      <c r="A319" s="251"/>
      <c r="B319" s="252"/>
      <c r="C319" s="481" t="s">
        <v>1006</v>
      </c>
      <c r="D319" s="481" t="s">
        <v>158</v>
      </c>
      <c r="E319" s="482" t="s">
        <v>1007</v>
      </c>
      <c r="F319" s="490" t="s">
        <v>1008</v>
      </c>
      <c r="G319" s="484" t="s">
        <v>154</v>
      </c>
      <c r="H319" s="485">
        <v>8</v>
      </c>
      <c r="I319" s="177"/>
      <c r="J319" s="486">
        <f>ROUND(I319*H319,2)</f>
        <v>0</v>
      </c>
      <c r="K319" s="483" t="s">
        <v>1</v>
      </c>
      <c r="L319" s="487"/>
      <c r="M319" s="488" t="s">
        <v>1</v>
      </c>
      <c r="N319" s="489" t="s">
        <v>44</v>
      </c>
      <c r="O319" s="376">
        <v>0</v>
      </c>
      <c r="P319" s="376">
        <f>O319*H319</f>
        <v>0</v>
      </c>
      <c r="Q319" s="376">
        <v>3.64E-3</v>
      </c>
      <c r="R319" s="376">
        <f>Q319*H319</f>
        <v>2.912E-2</v>
      </c>
      <c r="S319" s="376">
        <v>0</v>
      </c>
      <c r="T319" s="377">
        <f>S319*H319</f>
        <v>0</v>
      </c>
      <c r="U319" s="251"/>
      <c r="V319" s="251"/>
      <c r="W319" s="251"/>
      <c r="X319" s="251"/>
      <c r="Y319" s="251"/>
      <c r="Z319" s="251"/>
      <c r="AA319" s="251"/>
      <c r="AB319" s="251"/>
      <c r="AC319" s="251"/>
      <c r="AD319" s="251"/>
      <c r="AE319" s="251"/>
      <c r="AR319" s="379" t="s">
        <v>161</v>
      </c>
      <c r="AT319" s="379" t="s">
        <v>158</v>
      </c>
      <c r="AU319" s="379" t="s">
        <v>88</v>
      </c>
      <c r="AY319" s="240" t="s">
        <v>141</v>
      </c>
      <c r="BE319" s="339">
        <f>IF(N319="základní",J319,0)</f>
        <v>0</v>
      </c>
      <c r="BF319" s="339">
        <f>IF(N319="snížená",J319,0)</f>
        <v>0</v>
      </c>
      <c r="BG319" s="339">
        <f>IF(N319="zákl. přenesená",J319,0)</f>
        <v>0</v>
      </c>
      <c r="BH319" s="339">
        <f>IF(N319="sníž. přenesená",J319,0)</f>
        <v>0</v>
      </c>
      <c r="BI319" s="339">
        <f>IF(N319="nulová",J319,0)</f>
        <v>0</v>
      </c>
      <c r="BJ319" s="240" t="s">
        <v>86</v>
      </c>
      <c r="BK319" s="339">
        <f>ROUND(I319*H319,2)</f>
        <v>0</v>
      </c>
      <c r="BL319" s="240" t="s">
        <v>149</v>
      </c>
      <c r="BM319" s="379" t="s">
        <v>1009</v>
      </c>
    </row>
    <row r="320" spans="1:65" s="378" customFormat="1" ht="35.25" customHeight="1">
      <c r="A320" s="251"/>
      <c r="B320" s="252"/>
      <c r="C320" s="481" t="s">
        <v>1010</v>
      </c>
      <c r="D320" s="481" t="s">
        <v>158</v>
      </c>
      <c r="E320" s="482" t="s">
        <v>1011</v>
      </c>
      <c r="F320" s="490" t="s">
        <v>1012</v>
      </c>
      <c r="G320" s="484" t="s">
        <v>1013</v>
      </c>
      <c r="H320" s="485">
        <v>8</v>
      </c>
      <c r="I320" s="177"/>
      <c r="J320" s="486">
        <f>ROUND(I320*H320,2)</f>
        <v>0</v>
      </c>
      <c r="K320" s="483" t="s">
        <v>1</v>
      </c>
      <c r="L320" s="487"/>
      <c r="M320" s="488" t="s">
        <v>1</v>
      </c>
      <c r="N320" s="489" t="s">
        <v>44</v>
      </c>
      <c r="O320" s="376">
        <v>0</v>
      </c>
      <c r="P320" s="376">
        <f>O320*H320</f>
        <v>0</v>
      </c>
      <c r="Q320" s="376">
        <v>3.3E-3</v>
      </c>
      <c r="R320" s="376">
        <f>Q320*H320</f>
        <v>2.64E-2</v>
      </c>
      <c r="S320" s="376">
        <v>0</v>
      </c>
      <c r="T320" s="377">
        <f>S320*H320</f>
        <v>0</v>
      </c>
      <c r="U320" s="251"/>
      <c r="V320" s="251"/>
      <c r="W320" s="251"/>
      <c r="X320" s="251"/>
      <c r="Y320" s="251"/>
      <c r="Z320" s="251"/>
      <c r="AA320" s="251"/>
      <c r="AB320" s="251"/>
      <c r="AC320" s="251"/>
      <c r="AD320" s="251"/>
      <c r="AE320" s="251"/>
      <c r="AR320" s="379" t="s">
        <v>161</v>
      </c>
      <c r="AT320" s="379" t="s">
        <v>158</v>
      </c>
      <c r="AU320" s="379" t="s">
        <v>88</v>
      </c>
      <c r="AY320" s="240" t="s">
        <v>141</v>
      </c>
      <c r="BE320" s="339">
        <f>IF(N320="základní",J320,0)</f>
        <v>0</v>
      </c>
      <c r="BF320" s="339">
        <f>IF(N320="snížená",J320,0)</f>
        <v>0</v>
      </c>
      <c r="BG320" s="339">
        <f>IF(N320="zákl. přenesená",J320,0)</f>
        <v>0</v>
      </c>
      <c r="BH320" s="339">
        <f>IF(N320="sníž. přenesená",J320,0)</f>
        <v>0</v>
      </c>
      <c r="BI320" s="339">
        <f>IF(N320="nulová",J320,0)</f>
        <v>0</v>
      </c>
      <c r="BJ320" s="240" t="s">
        <v>86</v>
      </c>
      <c r="BK320" s="339">
        <f>ROUND(I320*H320,2)</f>
        <v>0</v>
      </c>
      <c r="BL320" s="240" t="s">
        <v>149</v>
      </c>
      <c r="BM320" s="379" t="s">
        <v>1014</v>
      </c>
    </row>
    <row r="321" spans="1:65" s="378" customFormat="1" ht="24.2" customHeight="1">
      <c r="A321" s="251"/>
      <c r="B321" s="252"/>
      <c r="C321" s="368" t="s">
        <v>1015</v>
      </c>
      <c r="D321" s="368" t="s">
        <v>144</v>
      </c>
      <c r="E321" s="369" t="s">
        <v>1016</v>
      </c>
      <c r="F321" s="370" t="s">
        <v>1017</v>
      </c>
      <c r="G321" s="371" t="s">
        <v>154</v>
      </c>
      <c r="H321" s="372">
        <v>8</v>
      </c>
      <c r="I321" s="151"/>
      <c r="J321" s="373">
        <f>ROUND(I321*H321,2)</f>
        <v>0</v>
      </c>
      <c r="K321" s="370" t="s">
        <v>1</v>
      </c>
      <c r="L321" s="252"/>
      <c r="M321" s="374" t="s">
        <v>1</v>
      </c>
      <c r="N321" s="375" t="s">
        <v>44</v>
      </c>
      <c r="O321" s="376">
        <v>0.432</v>
      </c>
      <c r="P321" s="376">
        <f>O321*H321</f>
        <v>3.456</v>
      </c>
      <c r="Q321" s="376">
        <v>2.0000000000000002E-5</v>
      </c>
      <c r="R321" s="376">
        <f>Q321*H321</f>
        <v>1.6000000000000001E-4</v>
      </c>
      <c r="S321" s="376">
        <v>0</v>
      </c>
      <c r="T321" s="377">
        <f>S321*H321</f>
        <v>0</v>
      </c>
      <c r="U321" s="251"/>
      <c r="V321" s="251"/>
      <c r="W321" s="251"/>
      <c r="X321" s="251"/>
      <c r="Y321" s="251"/>
      <c r="Z321" s="251"/>
      <c r="AA321" s="251"/>
      <c r="AB321" s="251"/>
      <c r="AC321" s="251"/>
      <c r="AD321" s="251"/>
      <c r="AE321" s="251"/>
      <c r="AR321" s="379" t="s">
        <v>149</v>
      </c>
      <c r="AT321" s="379" t="s">
        <v>144</v>
      </c>
      <c r="AU321" s="379" t="s">
        <v>88</v>
      </c>
      <c r="AY321" s="240" t="s">
        <v>141</v>
      </c>
      <c r="BE321" s="339">
        <f>IF(N321="základní",J321,0)</f>
        <v>0</v>
      </c>
      <c r="BF321" s="339">
        <f>IF(N321="snížená",J321,0)</f>
        <v>0</v>
      </c>
      <c r="BG321" s="339">
        <f>IF(N321="zákl. přenesená",J321,0)</f>
        <v>0</v>
      </c>
      <c r="BH321" s="339">
        <f>IF(N321="sníž. přenesená",J321,0)</f>
        <v>0</v>
      </c>
      <c r="BI321" s="339">
        <f>IF(N321="nulová",J321,0)</f>
        <v>0</v>
      </c>
      <c r="BJ321" s="240" t="s">
        <v>86</v>
      </c>
      <c r="BK321" s="339">
        <f>ROUND(I321*H321,2)</f>
        <v>0</v>
      </c>
      <c r="BL321" s="240" t="s">
        <v>149</v>
      </c>
      <c r="BM321" s="379" t="s">
        <v>1018</v>
      </c>
    </row>
    <row r="322" spans="1:65" s="378" customFormat="1" ht="14.45" customHeight="1">
      <c r="A322" s="251"/>
      <c r="B322" s="252"/>
      <c r="C322" s="481" t="s">
        <v>1019</v>
      </c>
      <c r="D322" s="481" t="s">
        <v>158</v>
      </c>
      <c r="E322" s="482" t="s">
        <v>1020</v>
      </c>
      <c r="F322" s="483" t="s">
        <v>1021</v>
      </c>
      <c r="G322" s="484" t="s">
        <v>999</v>
      </c>
      <c r="H322" s="485">
        <v>8</v>
      </c>
      <c r="I322" s="177"/>
      <c r="J322" s="486">
        <f>ROUND(I322*H322,2)</f>
        <v>0</v>
      </c>
      <c r="K322" s="483" t="s">
        <v>1</v>
      </c>
      <c r="L322" s="487"/>
      <c r="M322" s="488" t="s">
        <v>1</v>
      </c>
      <c r="N322" s="489" t="s">
        <v>44</v>
      </c>
      <c r="O322" s="376">
        <v>0</v>
      </c>
      <c r="P322" s="376">
        <f>O322*H322</f>
        <v>0</v>
      </c>
      <c r="Q322" s="376">
        <v>4.2999999999999999E-4</v>
      </c>
      <c r="R322" s="376">
        <f>Q322*H322</f>
        <v>3.4399999999999999E-3</v>
      </c>
      <c r="S322" s="376">
        <v>0</v>
      </c>
      <c r="T322" s="377">
        <f>S322*H322</f>
        <v>0</v>
      </c>
      <c r="U322" s="251"/>
      <c r="V322" s="251"/>
      <c r="W322" s="251"/>
      <c r="X322" s="251"/>
      <c r="Y322" s="251"/>
      <c r="Z322" s="251"/>
      <c r="AA322" s="251"/>
      <c r="AB322" s="251"/>
      <c r="AC322" s="251"/>
      <c r="AD322" s="251"/>
      <c r="AE322" s="251"/>
      <c r="AR322" s="379" t="s">
        <v>161</v>
      </c>
      <c r="AT322" s="379" t="s">
        <v>158</v>
      </c>
      <c r="AU322" s="379" t="s">
        <v>88</v>
      </c>
      <c r="AY322" s="240" t="s">
        <v>141</v>
      </c>
      <c r="BE322" s="339">
        <f>IF(N322="základní",J322,0)</f>
        <v>0</v>
      </c>
      <c r="BF322" s="339">
        <f>IF(N322="snížená",J322,0)</f>
        <v>0</v>
      </c>
      <c r="BG322" s="339">
        <f>IF(N322="zákl. přenesená",J322,0)</f>
        <v>0</v>
      </c>
      <c r="BH322" s="339">
        <f>IF(N322="sníž. přenesená",J322,0)</f>
        <v>0</v>
      </c>
      <c r="BI322" s="339">
        <f>IF(N322="nulová",J322,0)</f>
        <v>0</v>
      </c>
      <c r="BJ322" s="240" t="s">
        <v>86</v>
      </c>
      <c r="BK322" s="339">
        <f>ROUND(I322*H322,2)</f>
        <v>0</v>
      </c>
      <c r="BL322" s="240" t="s">
        <v>149</v>
      </c>
      <c r="BM322" s="379" t="s">
        <v>1022</v>
      </c>
    </row>
    <row r="323" spans="1:65" s="378" customFormat="1" ht="37.9" customHeight="1">
      <c r="A323" s="251"/>
      <c r="B323" s="252"/>
      <c r="C323" s="368" t="s">
        <v>1023</v>
      </c>
      <c r="D323" s="368" t="s">
        <v>144</v>
      </c>
      <c r="E323" s="369" t="s">
        <v>1024</v>
      </c>
      <c r="F323" s="370" t="s">
        <v>1025</v>
      </c>
      <c r="G323" s="371" t="s">
        <v>154</v>
      </c>
      <c r="H323" s="372">
        <v>8</v>
      </c>
      <c r="I323" s="151"/>
      <c r="J323" s="373">
        <f>ROUND(I323*H323,2)</f>
        <v>0</v>
      </c>
      <c r="K323" s="370" t="s">
        <v>148</v>
      </c>
      <c r="L323" s="252"/>
      <c r="M323" s="374" t="s">
        <v>1</v>
      </c>
      <c r="N323" s="375" t="s">
        <v>44</v>
      </c>
      <c r="O323" s="376">
        <v>1.359</v>
      </c>
      <c r="P323" s="376">
        <f>O323*H323</f>
        <v>10.872</v>
      </c>
      <c r="Q323" s="376">
        <v>0</v>
      </c>
      <c r="R323" s="376">
        <f>Q323*H323</f>
        <v>0</v>
      </c>
      <c r="S323" s="376">
        <v>7.6800000000000002E-3</v>
      </c>
      <c r="T323" s="377">
        <f>S323*H323</f>
        <v>6.1440000000000002E-2</v>
      </c>
      <c r="U323" s="251"/>
      <c r="V323" s="251"/>
      <c r="W323" s="251"/>
      <c r="X323" s="251"/>
      <c r="Y323" s="251"/>
      <c r="Z323" s="251"/>
      <c r="AA323" s="251"/>
      <c r="AB323" s="251"/>
      <c r="AC323" s="251"/>
      <c r="AD323" s="251"/>
      <c r="AE323" s="251"/>
      <c r="AR323" s="379" t="s">
        <v>149</v>
      </c>
      <c r="AT323" s="379" t="s">
        <v>144</v>
      </c>
      <c r="AU323" s="379" t="s">
        <v>88</v>
      </c>
      <c r="AY323" s="240" t="s">
        <v>141</v>
      </c>
      <c r="BE323" s="339">
        <f>IF(N323="základní",J323,0)</f>
        <v>0</v>
      </c>
      <c r="BF323" s="339">
        <f>IF(N323="snížená",J323,0)</f>
        <v>0</v>
      </c>
      <c r="BG323" s="339">
        <f>IF(N323="zákl. přenesená",J323,0)</f>
        <v>0</v>
      </c>
      <c r="BH323" s="339">
        <f>IF(N323="sníž. přenesená",J323,0)</f>
        <v>0</v>
      </c>
      <c r="BI323" s="339">
        <f>IF(N323="nulová",J323,0)</f>
        <v>0</v>
      </c>
      <c r="BJ323" s="240" t="s">
        <v>86</v>
      </c>
      <c r="BK323" s="339">
        <f>ROUND(I323*H323,2)</f>
        <v>0</v>
      </c>
      <c r="BL323" s="240" t="s">
        <v>149</v>
      </c>
      <c r="BM323" s="379" t="s">
        <v>1026</v>
      </c>
    </row>
    <row r="324" spans="1:65" s="466" customFormat="1" ht="22.5">
      <c r="B324" s="467"/>
      <c r="D324" s="382" t="s">
        <v>156</v>
      </c>
      <c r="E324" s="468" t="s">
        <v>1</v>
      </c>
      <c r="F324" s="469" t="s">
        <v>1027</v>
      </c>
      <c r="H324" s="468" t="s">
        <v>1</v>
      </c>
      <c r="I324" s="496"/>
      <c r="L324" s="467"/>
      <c r="M324" s="470"/>
      <c r="N324" s="471"/>
      <c r="O324" s="471"/>
      <c r="P324" s="471"/>
      <c r="Q324" s="471"/>
      <c r="R324" s="471"/>
      <c r="S324" s="471"/>
      <c r="T324" s="472"/>
      <c r="AT324" s="468" t="s">
        <v>156</v>
      </c>
      <c r="AU324" s="468" t="s">
        <v>88</v>
      </c>
      <c r="AV324" s="466" t="s">
        <v>86</v>
      </c>
      <c r="AW324" s="466" t="s">
        <v>34</v>
      </c>
      <c r="AX324" s="466" t="s">
        <v>79</v>
      </c>
      <c r="AY324" s="468" t="s">
        <v>141</v>
      </c>
    </row>
    <row r="325" spans="1:65" s="380" customFormat="1" ht="11.25">
      <c r="B325" s="381"/>
      <c r="D325" s="382" t="s">
        <v>156</v>
      </c>
      <c r="E325" s="383" t="s">
        <v>1</v>
      </c>
      <c r="F325" s="384" t="s">
        <v>161</v>
      </c>
      <c r="H325" s="385">
        <v>8</v>
      </c>
      <c r="I325" s="386"/>
      <c r="L325" s="381"/>
      <c r="M325" s="387"/>
      <c r="N325" s="388"/>
      <c r="O325" s="388"/>
      <c r="P325" s="388"/>
      <c r="Q325" s="388"/>
      <c r="R325" s="388"/>
      <c r="S325" s="388"/>
      <c r="T325" s="389"/>
      <c r="AT325" s="383" t="s">
        <v>156</v>
      </c>
      <c r="AU325" s="383" t="s">
        <v>88</v>
      </c>
      <c r="AV325" s="380" t="s">
        <v>88</v>
      </c>
      <c r="AW325" s="380" t="s">
        <v>34</v>
      </c>
      <c r="AX325" s="380" t="s">
        <v>86</v>
      </c>
      <c r="AY325" s="383" t="s">
        <v>141</v>
      </c>
    </row>
    <row r="326" spans="1:65" s="378" customFormat="1" ht="37.9" customHeight="1">
      <c r="A326" s="251"/>
      <c r="B326" s="252"/>
      <c r="C326" s="368" t="s">
        <v>1028</v>
      </c>
      <c r="D326" s="368" t="s">
        <v>144</v>
      </c>
      <c r="E326" s="369" t="s">
        <v>1029</v>
      </c>
      <c r="F326" s="370" t="s">
        <v>1030</v>
      </c>
      <c r="G326" s="371" t="s">
        <v>154</v>
      </c>
      <c r="H326" s="372">
        <v>4</v>
      </c>
      <c r="I326" s="151"/>
      <c r="J326" s="373">
        <f>ROUND(I326*H326,2)</f>
        <v>0</v>
      </c>
      <c r="K326" s="370" t="s">
        <v>148</v>
      </c>
      <c r="L326" s="252"/>
      <c r="M326" s="374" t="s">
        <v>1</v>
      </c>
      <c r="N326" s="375" t="s">
        <v>44</v>
      </c>
      <c r="O326" s="376">
        <v>1.554</v>
      </c>
      <c r="P326" s="376">
        <f>O326*H326</f>
        <v>6.2160000000000002</v>
      </c>
      <c r="Q326" s="376">
        <v>1.6199999999999999E-3</v>
      </c>
      <c r="R326" s="376">
        <f>Q326*H326</f>
        <v>6.4799999999999996E-3</v>
      </c>
      <c r="S326" s="376">
        <v>0</v>
      </c>
      <c r="T326" s="377">
        <f>S326*H326</f>
        <v>0</v>
      </c>
      <c r="U326" s="251"/>
      <c r="V326" s="251"/>
      <c r="W326" s="251"/>
      <c r="X326" s="251"/>
      <c r="Y326" s="251"/>
      <c r="Z326" s="251"/>
      <c r="AA326" s="251"/>
      <c r="AB326" s="251"/>
      <c r="AC326" s="251"/>
      <c r="AD326" s="251"/>
      <c r="AE326" s="251"/>
      <c r="AR326" s="379" t="s">
        <v>149</v>
      </c>
      <c r="AT326" s="379" t="s">
        <v>144</v>
      </c>
      <c r="AU326" s="379" t="s">
        <v>88</v>
      </c>
      <c r="AY326" s="240" t="s">
        <v>141</v>
      </c>
      <c r="BE326" s="339">
        <f>IF(N326="základní",J326,0)</f>
        <v>0</v>
      </c>
      <c r="BF326" s="339">
        <f>IF(N326="snížená",J326,0)</f>
        <v>0</v>
      </c>
      <c r="BG326" s="339">
        <f>IF(N326="zákl. přenesená",J326,0)</f>
        <v>0</v>
      </c>
      <c r="BH326" s="339">
        <f>IF(N326="sníž. přenesená",J326,0)</f>
        <v>0</v>
      </c>
      <c r="BI326" s="339">
        <f>IF(N326="nulová",J326,0)</f>
        <v>0</v>
      </c>
      <c r="BJ326" s="240" t="s">
        <v>86</v>
      </c>
      <c r="BK326" s="339">
        <f>ROUND(I326*H326,2)</f>
        <v>0</v>
      </c>
      <c r="BL326" s="240" t="s">
        <v>149</v>
      </c>
      <c r="BM326" s="379" t="s">
        <v>1031</v>
      </c>
    </row>
    <row r="327" spans="1:65" s="466" customFormat="1" ht="11.25">
      <c r="B327" s="467"/>
      <c r="D327" s="382" t="s">
        <v>156</v>
      </c>
      <c r="E327" s="468" t="s">
        <v>1</v>
      </c>
      <c r="F327" s="469" t="s">
        <v>883</v>
      </c>
      <c r="H327" s="468" t="s">
        <v>1</v>
      </c>
      <c r="I327" s="496"/>
      <c r="L327" s="467"/>
      <c r="M327" s="470"/>
      <c r="N327" s="471"/>
      <c r="O327" s="471"/>
      <c r="P327" s="471"/>
      <c r="Q327" s="471"/>
      <c r="R327" s="471"/>
      <c r="S327" s="471"/>
      <c r="T327" s="472"/>
      <c r="AT327" s="468" t="s">
        <v>156</v>
      </c>
      <c r="AU327" s="468" t="s">
        <v>88</v>
      </c>
      <c r="AV327" s="466" t="s">
        <v>86</v>
      </c>
      <c r="AW327" s="466" t="s">
        <v>34</v>
      </c>
      <c r="AX327" s="466" t="s">
        <v>79</v>
      </c>
      <c r="AY327" s="468" t="s">
        <v>141</v>
      </c>
    </row>
    <row r="328" spans="1:65" s="380" customFormat="1" ht="11.25">
      <c r="B328" s="381"/>
      <c r="D328" s="382" t="s">
        <v>156</v>
      </c>
      <c r="E328" s="383" t="s">
        <v>1</v>
      </c>
      <c r="F328" s="384" t="s">
        <v>149</v>
      </c>
      <c r="H328" s="385">
        <v>4</v>
      </c>
      <c r="I328" s="386"/>
      <c r="L328" s="381"/>
      <c r="M328" s="387"/>
      <c r="N328" s="388"/>
      <c r="O328" s="388"/>
      <c r="P328" s="388"/>
      <c r="Q328" s="388"/>
      <c r="R328" s="388"/>
      <c r="S328" s="388"/>
      <c r="T328" s="389"/>
      <c r="AT328" s="383" t="s">
        <v>156</v>
      </c>
      <c r="AU328" s="383" t="s">
        <v>88</v>
      </c>
      <c r="AV328" s="380" t="s">
        <v>88</v>
      </c>
      <c r="AW328" s="380" t="s">
        <v>34</v>
      </c>
      <c r="AX328" s="380" t="s">
        <v>86</v>
      </c>
      <c r="AY328" s="383" t="s">
        <v>141</v>
      </c>
    </row>
    <row r="329" spans="1:65" s="378" customFormat="1" ht="24.2" customHeight="1">
      <c r="A329" s="251"/>
      <c r="B329" s="252"/>
      <c r="C329" s="481" t="s">
        <v>1032</v>
      </c>
      <c r="D329" s="481" t="s">
        <v>158</v>
      </c>
      <c r="E329" s="482" t="s">
        <v>1033</v>
      </c>
      <c r="F329" s="490" t="s">
        <v>1034</v>
      </c>
      <c r="G329" s="484" t="s">
        <v>1013</v>
      </c>
      <c r="H329" s="485">
        <v>4</v>
      </c>
      <c r="I329" s="177"/>
      <c r="J329" s="486">
        <f>ROUND(I329*H329,2)</f>
        <v>0</v>
      </c>
      <c r="K329" s="483" t="s">
        <v>1</v>
      </c>
      <c r="L329" s="487"/>
      <c r="M329" s="488" t="s">
        <v>1</v>
      </c>
      <c r="N329" s="489" t="s">
        <v>44</v>
      </c>
      <c r="O329" s="376">
        <v>0</v>
      </c>
      <c r="P329" s="376">
        <f>O329*H329</f>
        <v>0</v>
      </c>
      <c r="Q329" s="376">
        <v>6.5399999999999998E-3</v>
      </c>
      <c r="R329" s="376">
        <f>Q329*H329</f>
        <v>2.6159999999999999E-2</v>
      </c>
      <c r="S329" s="376">
        <v>0</v>
      </c>
      <c r="T329" s="377">
        <f>S329*H329</f>
        <v>0</v>
      </c>
      <c r="U329" s="251"/>
      <c r="V329" s="251"/>
      <c r="W329" s="251"/>
      <c r="X329" s="251"/>
      <c r="Y329" s="251"/>
      <c r="Z329" s="251"/>
      <c r="AA329" s="251"/>
      <c r="AB329" s="251"/>
      <c r="AC329" s="251"/>
      <c r="AD329" s="251"/>
      <c r="AE329" s="251"/>
      <c r="AR329" s="379" t="s">
        <v>161</v>
      </c>
      <c r="AT329" s="379" t="s">
        <v>158</v>
      </c>
      <c r="AU329" s="379" t="s">
        <v>88</v>
      </c>
      <c r="AY329" s="240" t="s">
        <v>141</v>
      </c>
      <c r="BE329" s="339">
        <f>IF(N329="základní",J329,0)</f>
        <v>0</v>
      </c>
      <c r="BF329" s="339">
        <f>IF(N329="snížená",J329,0)</f>
        <v>0</v>
      </c>
      <c r="BG329" s="339">
        <f>IF(N329="zákl. přenesená",J329,0)</f>
        <v>0</v>
      </c>
      <c r="BH329" s="339">
        <f>IF(N329="sníž. přenesená",J329,0)</f>
        <v>0</v>
      </c>
      <c r="BI329" s="339">
        <f>IF(N329="nulová",J329,0)</f>
        <v>0</v>
      </c>
      <c r="BJ329" s="240" t="s">
        <v>86</v>
      </c>
      <c r="BK329" s="339">
        <f>ROUND(I329*H329,2)</f>
        <v>0</v>
      </c>
      <c r="BL329" s="240" t="s">
        <v>149</v>
      </c>
      <c r="BM329" s="379" t="s">
        <v>1035</v>
      </c>
    </row>
    <row r="330" spans="1:65" s="378" customFormat="1" ht="14.45" customHeight="1">
      <c r="A330" s="251"/>
      <c r="B330" s="252"/>
      <c r="C330" s="481" t="s">
        <v>1036</v>
      </c>
      <c r="D330" s="481" t="s">
        <v>158</v>
      </c>
      <c r="E330" s="482" t="s">
        <v>1037</v>
      </c>
      <c r="F330" s="490" t="s">
        <v>1038</v>
      </c>
      <c r="G330" s="484" t="s">
        <v>1013</v>
      </c>
      <c r="H330" s="485">
        <v>4</v>
      </c>
      <c r="I330" s="177"/>
      <c r="J330" s="486">
        <f>ROUND(I330*H330,2)</f>
        <v>0</v>
      </c>
      <c r="K330" s="483" t="s">
        <v>1</v>
      </c>
      <c r="L330" s="487"/>
      <c r="M330" s="488" t="s">
        <v>1</v>
      </c>
      <c r="N330" s="489" t="s">
        <v>44</v>
      </c>
      <c r="O330" s="376">
        <v>0</v>
      </c>
      <c r="P330" s="376">
        <f>O330*H330</f>
        <v>0</v>
      </c>
      <c r="Q330" s="376">
        <v>1.47E-2</v>
      </c>
      <c r="R330" s="376">
        <f>Q330*H330</f>
        <v>5.8799999999999998E-2</v>
      </c>
      <c r="S330" s="376">
        <v>0</v>
      </c>
      <c r="T330" s="377">
        <f>S330*H330</f>
        <v>0</v>
      </c>
      <c r="U330" s="251"/>
      <c r="V330" s="251"/>
      <c r="W330" s="251"/>
      <c r="X330" s="251"/>
      <c r="Y330" s="251"/>
      <c r="Z330" s="251"/>
      <c r="AA330" s="251"/>
      <c r="AB330" s="251"/>
      <c r="AC330" s="251"/>
      <c r="AD330" s="251"/>
      <c r="AE330" s="251"/>
      <c r="AR330" s="379" t="s">
        <v>161</v>
      </c>
      <c r="AT330" s="379" t="s">
        <v>158</v>
      </c>
      <c r="AU330" s="379" t="s">
        <v>88</v>
      </c>
      <c r="AY330" s="240" t="s">
        <v>141</v>
      </c>
      <c r="BE330" s="339">
        <f>IF(N330="základní",J330,0)</f>
        <v>0</v>
      </c>
      <c r="BF330" s="339">
        <f>IF(N330="snížená",J330,0)</f>
        <v>0</v>
      </c>
      <c r="BG330" s="339">
        <f>IF(N330="zákl. přenesená",J330,0)</f>
        <v>0</v>
      </c>
      <c r="BH330" s="339">
        <f>IF(N330="sníž. přenesená",J330,0)</f>
        <v>0</v>
      </c>
      <c r="BI330" s="339">
        <f>IF(N330="nulová",J330,0)</f>
        <v>0</v>
      </c>
      <c r="BJ330" s="240" t="s">
        <v>86</v>
      </c>
      <c r="BK330" s="339">
        <f>ROUND(I330*H330,2)</f>
        <v>0</v>
      </c>
      <c r="BL330" s="240" t="s">
        <v>149</v>
      </c>
      <c r="BM330" s="379" t="s">
        <v>1039</v>
      </c>
    </row>
    <row r="331" spans="1:65" s="378" customFormat="1" ht="37.9" customHeight="1">
      <c r="A331" s="251"/>
      <c r="B331" s="252"/>
      <c r="C331" s="368" t="s">
        <v>1040</v>
      </c>
      <c r="D331" s="368" t="s">
        <v>144</v>
      </c>
      <c r="E331" s="369" t="s">
        <v>1041</v>
      </c>
      <c r="F331" s="370" t="s">
        <v>1042</v>
      </c>
      <c r="G331" s="371" t="s">
        <v>154</v>
      </c>
      <c r="H331" s="372">
        <v>5</v>
      </c>
      <c r="I331" s="151"/>
      <c r="J331" s="373">
        <f>ROUND(I331*H331,2)</f>
        <v>0</v>
      </c>
      <c r="K331" s="370" t="s">
        <v>148</v>
      </c>
      <c r="L331" s="252"/>
      <c r="M331" s="374" t="s">
        <v>1</v>
      </c>
      <c r="N331" s="375" t="s">
        <v>44</v>
      </c>
      <c r="O331" s="376">
        <v>1.7869999999999999</v>
      </c>
      <c r="P331" s="376">
        <f>O331*H331</f>
        <v>8.9349999999999987</v>
      </c>
      <c r="Q331" s="376">
        <v>0</v>
      </c>
      <c r="R331" s="376">
        <f>Q331*H331</f>
        <v>0</v>
      </c>
      <c r="S331" s="376">
        <v>1.7299999999999999E-2</v>
      </c>
      <c r="T331" s="377">
        <f>S331*H331</f>
        <v>8.6499999999999994E-2</v>
      </c>
      <c r="U331" s="251"/>
      <c r="V331" s="251"/>
      <c r="W331" s="251"/>
      <c r="X331" s="251"/>
      <c r="Y331" s="251"/>
      <c r="Z331" s="251"/>
      <c r="AA331" s="251"/>
      <c r="AB331" s="251"/>
      <c r="AC331" s="251"/>
      <c r="AD331" s="251"/>
      <c r="AE331" s="251"/>
      <c r="AR331" s="379" t="s">
        <v>149</v>
      </c>
      <c r="AT331" s="379" t="s">
        <v>144</v>
      </c>
      <c r="AU331" s="379" t="s">
        <v>88</v>
      </c>
      <c r="AY331" s="240" t="s">
        <v>141</v>
      </c>
      <c r="BE331" s="339">
        <f>IF(N331="základní",J331,0)</f>
        <v>0</v>
      </c>
      <c r="BF331" s="339">
        <f>IF(N331="snížená",J331,0)</f>
        <v>0</v>
      </c>
      <c r="BG331" s="339">
        <f>IF(N331="zákl. přenesená",J331,0)</f>
        <v>0</v>
      </c>
      <c r="BH331" s="339">
        <f>IF(N331="sníž. přenesená",J331,0)</f>
        <v>0</v>
      </c>
      <c r="BI331" s="339">
        <f>IF(N331="nulová",J331,0)</f>
        <v>0</v>
      </c>
      <c r="BJ331" s="240" t="s">
        <v>86</v>
      </c>
      <c r="BK331" s="339">
        <f>ROUND(I331*H331,2)</f>
        <v>0</v>
      </c>
      <c r="BL331" s="240" t="s">
        <v>149</v>
      </c>
      <c r="BM331" s="379" t="s">
        <v>1043</v>
      </c>
    </row>
    <row r="332" spans="1:65" s="380" customFormat="1" ht="11.25">
      <c r="B332" s="381"/>
      <c r="D332" s="382" t="s">
        <v>156</v>
      </c>
      <c r="E332" s="383" t="s">
        <v>1</v>
      </c>
      <c r="F332" s="384" t="s">
        <v>1044</v>
      </c>
      <c r="H332" s="385">
        <v>4</v>
      </c>
      <c r="I332" s="386"/>
      <c r="L332" s="381"/>
      <c r="M332" s="387"/>
      <c r="N332" s="388"/>
      <c r="O332" s="388"/>
      <c r="P332" s="388"/>
      <c r="Q332" s="388"/>
      <c r="R332" s="388"/>
      <c r="S332" s="388"/>
      <c r="T332" s="389"/>
      <c r="AT332" s="383" t="s">
        <v>156</v>
      </c>
      <c r="AU332" s="383" t="s">
        <v>88</v>
      </c>
      <c r="AV332" s="380" t="s">
        <v>88</v>
      </c>
      <c r="AW332" s="380" t="s">
        <v>34</v>
      </c>
      <c r="AX332" s="380" t="s">
        <v>79</v>
      </c>
      <c r="AY332" s="383" t="s">
        <v>141</v>
      </c>
    </row>
    <row r="333" spans="1:65" s="380" customFormat="1" ht="11.25">
      <c r="B333" s="381"/>
      <c r="D333" s="382" t="s">
        <v>156</v>
      </c>
      <c r="E333" s="383" t="s">
        <v>1</v>
      </c>
      <c r="F333" s="384" t="s">
        <v>1045</v>
      </c>
      <c r="H333" s="385">
        <v>1</v>
      </c>
      <c r="I333" s="386"/>
      <c r="L333" s="381"/>
      <c r="M333" s="387"/>
      <c r="N333" s="388"/>
      <c r="O333" s="388"/>
      <c r="P333" s="388"/>
      <c r="Q333" s="388"/>
      <c r="R333" s="388"/>
      <c r="S333" s="388"/>
      <c r="T333" s="389"/>
      <c r="AT333" s="383" t="s">
        <v>156</v>
      </c>
      <c r="AU333" s="383" t="s">
        <v>88</v>
      </c>
      <c r="AV333" s="380" t="s">
        <v>88</v>
      </c>
      <c r="AW333" s="380" t="s">
        <v>34</v>
      </c>
      <c r="AX333" s="380" t="s">
        <v>79</v>
      </c>
      <c r="AY333" s="383" t="s">
        <v>141</v>
      </c>
    </row>
    <row r="334" spans="1:65" s="473" customFormat="1" ht="11.25">
      <c r="B334" s="474"/>
      <c r="D334" s="382" t="s">
        <v>156</v>
      </c>
      <c r="E334" s="475" t="s">
        <v>1</v>
      </c>
      <c r="F334" s="476" t="s">
        <v>172</v>
      </c>
      <c r="H334" s="477">
        <v>5</v>
      </c>
      <c r="I334" s="497"/>
      <c r="L334" s="474"/>
      <c r="M334" s="478"/>
      <c r="N334" s="479"/>
      <c r="O334" s="479"/>
      <c r="P334" s="479"/>
      <c r="Q334" s="479"/>
      <c r="R334" s="479"/>
      <c r="S334" s="479"/>
      <c r="T334" s="480"/>
      <c r="AT334" s="475" t="s">
        <v>156</v>
      </c>
      <c r="AU334" s="475" t="s">
        <v>88</v>
      </c>
      <c r="AV334" s="473" t="s">
        <v>149</v>
      </c>
      <c r="AW334" s="473" t="s">
        <v>34</v>
      </c>
      <c r="AX334" s="473" t="s">
        <v>86</v>
      </c>
      <c r="AY334" s="475" t="s">
        <v>141</v>
      </c>
    </row>
    <row r="335" spans="1:65" s="378" customFormat="1" ht="24.2" customHeight="1">
      <c r="A335" s="251"/>
      <c r="B335" s="252"/>
      <c r="C335" s="368" t="s">
        <v>1046</v>
      </c>
      <c r="D335" s="368" t="s">
        <v>144</v>
      </c>
      <c r="E335" s="369" t="s">
        <v>1047</v>
      </c>
      <c r="F335" s="370" t="s">
        <v>1048</v>
      </c>
      <c r="G335" s="371" t="s">
        <v>154</v>
      </c>
      <c r="H335" s="372">
        <v>1</v>
      </c>
      <c r="I335" s="151"/>
      <c r="J335" s="373">
        <f>ROUND(I335*H335,2)</f>
        <v>0</v>
      </c>
      <c r="K335" s="370" t="s">
        <v>1049</v>
      </c>
      <c r="L335" s="252"/>
      <c r="M335" s="374" t="s">
        <v>1</v>
      </c>
      <c r="N335" s="375" t="s">
        <v>44</v>
      </c>
      <c r="O335" s="376">
        <v>0.70799999999999996</v>
      </c>
      <c r="P335" s="376">
        <f>O335*H335</f>
        <v>0.70799999999999996</v>
      </c>
      <c r="Q335" s="376">
        <v>3.4000000000000002E-4</v>
      </c>
      <c r="R335" s="376">
        <f>Q335*H335</f>
        <v>3.4000000000000002E-4</v>
      </c>
      <c r="S335" s="376">
        <v>0</v>
      </c>
      <c r="T335" s="377">
        <f>S335*H335</f>
        <v>0</v>
      </c>
      <c r="U335" s="251"/>
      <c r="V335" s="251"/>
      <c r="W335" s="251"/>
      <c r="X335" s="251"/>
      <c r="Y335" s="251"/>
      <c r="Z335" s="251"/>
      <c r="AA335" s="251"/>
      <c r="AB335" s="251"/>
      <c r="AC335" s="251"/>
      <c r="AD335" s="251"/>
      <c r="AE335" s="251"/>
      <c r="AR335" s="379" t="s">
        <v>149</v>
      </c>
      <c r="AT335" s="379" t="s">
        <v>144</v>
      </c>
      <c r="AU335" s="379" t="s">
        <v>88</v>
      </c>
      <c r="AY335" s="240" t="s">
        <v>141</v>
      </c>
      <c r="BE335" s="339">
        <f>IF(N335="základní",J335,0)</f>
        <v>0</v>
      </c>
      <c r="BF335" s="339">
        <f>IF(N335="snížená",J335,0)</f>
        <v>0</v>
      </c>
      <c r="BG335" s="339">
        <f>IF(N335="zákl. přenesená",J335,0)</f>
        <v>0</v>
      </c>
      <c r="BH335" s="339">
        <f>IF(N335="sníž. přenesená",J335,0)</f>
        <v>0</v>
      </c>
      <c r="BI335" s="339">
        <f>IF(N335="nulová",J335,0)</f>
        <v>0</v>
      </c>
      <c r="BJ335" s="240" t="s">
        <v>86</v>
      </c>
      <c r="BK335" s="339">
        <f>ROUND(I335*H335,2)</f>
        <v>0</v>
      </c>
      <c r="BL335" s="240" t="s">
        <v>149</v>
      </c>
      <c r="BM335" s="379" t="s">
        <v>1050</v>
      </c>
    </row>
    <row r="336" spans="1:65" s="466" customFormat="1" ht="11.25">
      <c r="B336" s="467"/>
      <c r="D336" s="382" t="s">
        <v>156</v>
      </c>
      <c r="E336" s="468" t="s">
        <v>1</v>
      </c>
      <c r="F336" s="469" t="s">
        <v>883</v>
      </c>
      <c r="H336" s="468" t="s">
        <v>1</v>
      </c>
      <c r="I336" s="496"/>
      <c r="L336" s="467"/>
      <c r="M336" s="470"/>
      <c r="N336" s="471"/>
      <c r="O336" s="471"/>
      <c r="P336" s="471"/>
      <c r="Q336" s="471"/>
      <c r="R336" s="471"/>
      <c r="S336" s="471"/>
      <c r="T336" s="472"/>
      <c r="AT336" s="468" t="s">
        <v>156</v>
      </c>
      <c r="AU336" s="468" t="s">
        <v>88</v>
      </c>
      <c r="AV336" s="466" t="s">
        <v>86</v>
      </c>
      <c r="AW336" s="466" t="s">
        <v>34</v>
      </c>
      <c r="AX336" s="466" t="s">
        <v>79</v>
      </c>
      <c r="AY336" s="468" t="s">
        <v>141</v>
      </c>
    </row>
    <row r="337" spans="1:65" s="466" customFormat="1" ht="11.25">
      <c r="B337" s="467"/>
      <c r="D337" s="382" t="s">
        <v>156</v>
      </c>
      <c r="E337" s="468" t="s">
        <v>1</v>
      </c>
      <c r="F337" s="469" t="s">
        <v>1051</v>
      </c>
      <c r="H337" s="468" t="s">
        <v>1</v>
      </c>
      <c r="I337" s="496"/>
      <c r="L337" s="467"/>
      <c r="M337" s="470"/>
      <c r="N337" s="471"/>
      <c r="O337" s="471"/>
      <c r="P337" s="471"/>
      <c r="Q337" s="471"/>
      <c r="R337" s="471"/>
      <c r="S337" s="471"/>
      <c r="T337" s="472"/>
      <c r="AT337" s="468" t="s">
        <v>156</v>
      </c>
      <c r="AU337" s="468" t="s">
        <v>88</v>
      </c>
      <c r="AV337" s="466" t="s">
        <v>86</v>
      </c>
      <c r="AW337" s="466" t="s">
        <v>34</v>
      </c>
      <c r="AX337" s="466" t="s">
        <v>79</v>
      </c>
      <c r="AY337" s="468" t="s">
        <v>141</v>
      </c>
    </row>
    <row r="338" spans="1:65" s="380" customFormat="1" ht="11.25">
      <c r="B338" s="381"/>
      <c r="D338" s="382" t="s">
        <v>156</v>
      </c>
      <c r="E338" s="383" t="s">
        <v>1</v>
      </c>
      <c r="F338" s="384" t="s">
        <v>86</v>
      </c>
      <c r="H338" s="385">
        <v>1</v>
      </c>
      <c r="I338" s="386"/>
      <c r="L338" s="381"/>
      <c r="M338" s="387"/>
      <c r="N338" s="388"/>
      <c r="O338" s="388"/>
      <c r="P338" s="388"/>
      <c r="Q338" s="388"/>
      <c r="R338" s="388"/>
      <c r="S338" s="388"/>
      <c r="T338" s="389"/>
      <c r="AT338" s="383" t="s">
        <v>156</v>
      </c>
      <c r="AU338" s="383" t="s">
        <v>88</v>
      </c>
      <c r="AV338" s="380" t="s">
        <v>88</v>
      </c>
      <c r="AW338" s="380" t="s">
        <v>34</v>
      </c>
      <c r="AX338" s="380" t="s">
        <v>86</v>
      </c>
      <c r="AY338" s="383" t="s">
        <v>141</v>
      </c>
    </row>
    <row r="339" spans="1:65" s="378" customFormat="1" ht="37.9" customHeight="1">
      <c r="A339" s="251"/>
      <c r="B339" s="252"/>
      <c r="C339" s="368" t="s">
        <v>1052</v>
      </c>
      <c r="D339" s="368" t="s">
        <v>144</v>
      </c>
      <c r="E339" s="369" t="s">
        <v>1053</v>
      </c>
      <c r="F339" s="370" t="s">
        <v>1054</v>
      </c>
      <c r="G339" s="371" t="s">
        <v>154</v>
      </c>
      <c r="H339" s="372">
        <v>8</v>
      </c>
      <c r="I339" s="151"/>
      <c r="J339" s="373">
        <f>ROUND(I339*H339,2)</f>
        <v>0</v>
      </c>
      <c r="K339" s="370" t="s">
        <v>148</v>
      </c>
      <c r="L339" s="252"/>
      <c r="M339" s="374" t="s">
        <v>1</v>
      </c>
      <c r="N339" s="375" t="s">
        <v>44</v>
      </c>
      <c r="O339" s="376">
        <v>3.4740000000000002</v>
      </c>
      <c r="P339" s="376">
        <f>O339*H339</f>
        <v>27.792000000000002</v>
      </c>
      <c r="Q339" s="376">
        <v>0</v>
      </c>
      <c r="R339" s="376">
        <f>Q339*H339</f>
        <v>0</v>
      </c>
      <c r="S339" s="376">
        <v>0</v>
      </c>
      <c r="T339" s="377">
        <f>S339*H339</f>
        <v>0</v>
      </c>
      <c r="U339" s="251"/>
      <c r="V339" s="251"/>
      <c r="W339" s="251"/>
      <c r="X339" s="251"/>
      <c r="Y339" s="251"/>
      <c r="Z339" s="251"/>
      <c r="AA339" s="251"/>
      <c r="AB339" s="251"/>
      <c r="AC339" s="251"/>
      <c r="AD339" s="251"/>
      <c r="AE339" s="251"/>
      <c r="AR339" s="379" t="s">
        <v>149</v>
      </c>
      <c r="AT339" s="379" t="s">
        <v>144</v>
      </c>
      <c r="AU339" s="379" t="s">
        <v>88</v>
      </c>
      <c r="AY339" s="240" t="s">
        <v>141</v>
      </c>
      <c r="BE339" s="339">
        <f>IF(N339="základní",J339,0)</f>
        <v>0</v>
      </c>
      <c r="BF339" s="339">
        <f>IF(N339="snížená",J339,0)</f>
        <v>0</v>
      </c>
      <c r="BG339" s="339">
        <f>IF(N339="zákl. přenesená",J339,0)</f>
        <v>0</v>
      </c>
      <c r="BH339" s="339">
        <f>IF(N339="sníž. přenesená",J339,0)</f>
        <v>0</v>
      </c>
      <c r="BI339" s="339">
        <f>IF(N339="nulová",J339,0)</f>
        <v>0</v>
      </c>
      <c r="BJ339" s="240" t="s">
        <v>86</v>
      </c>
      <c r="BK339" s="339">
        <f>ROUND(I339*H339,2)</f>
        <v>0</v>
      </c>
      <c r="BL339" s="240" t="s">
        <v>149</v>
      </c>
      <c r="BM339" s="379" t="s">
        <v>1055</v>
      </c>
    </row>
    <row r="340" spans="1:65" s="466" customFormat="1" ht="11.25">
      <c r="B340" s="467"/>
      <c r="D340" s="382" t="s">
        <v>156</v>
      </c>
      <c r="E340" s="468" t="s">
        <v>1</v>
      </c>
      <c r="F340" s="469" t="s">
        <v>883</v>
      </c>
      <c r="H340" s="468" t="s">
        <v>1</v>
      </c>
      <c r="I340" s="496"/>
      <c r="L340" s="467"/>
      <c r="M340" s="470"/>
      <c r="N340" s="471"/>
      <c r="O340" s="471"/>
      <c r="P340" s="471"/>
      <c r="Q340" s="471"/>
      <c r="R340" s="471"/>
      <c r="S340" s="471"/>
      <c r="T340" s="472"/>
      <c r="AT340" s="468" t="s">
        <v>156</v>
      </c>
      <c r="AU340" s="468" t="s">
        <v>88</v>
      </c>
      <c r="AV340" s="466" t="s">
        <v>86</v>
      </c>
      <c r="AW340" s="466" t="s">
        <v>34</v>
      </c>
      <c r="AX340" s="466" t="s">
        <v>79</v>
      </c>
      <c r="AY340" s="468" t="s">
        <v>141</v>
      </c>
    </row>
    <row r="341" spans="1:65" s="380" customFormat="1" ht="11.25">
      <c r="B341" s="381"/>
      <c r="D341" s="382" t="s">
        <v>156</v>
      </c>
      <c r="E341" s="383" t="s">
        <v>1</v>
      </c>
      <c r="F341" s="384" t="s">
        <v>161</v>
      </c>
      <c r="H341" s="385">
        <v>8</v>
      </c>
      <c r="I341" s="386"/>
      <c r="L341" s="381"/>
      <c r="M341" s="387"/>
      <c r="N341" s="388"/>
      <c r="O341" s="388"/>
      <c r="P341" s="388"/>
      <c r="Q341" s="388"/>
      <c r="R341" s="388"/>
      <c r="S341" s="388"/>
      <c r="T341" s="389"/>
      <c r="AT341" s="383" t="s">
        <v>156</v>
      </c>
      <c r="AU341" s="383" t="s">
        <v>88</v>
      </c>
      <c r="AV341" s="380" t="s">
        <v>88</v>
      </c>
      <c r="AW341" s="380" t="s">
        <v>34</v>
      </c>
      <c r="AX341" s="380" t="s">
        <v>86</v>
      </c>
      <c r="AY341" s="383" t="s">
        <v>141</v>
      </c>
    </row>
    <row r="342" spans="1:65" s="378" customFormat="1" ht="24.2" customHeight="1">
      <c r="A342" s="251"/>
      <c r="B342" s="252"/>
      <c r="C342" s="481" t="s">
        <v>1056</v>
      </c>
      <c r="D342" s="481" t="s">
        <v>158</v>
      </c>
      <c r="E342" s="482" t="s">
        <v>1057</v>
      </c>
      <c r="F342" s="490" t="s">
        <v>1058</v>
      </c>
      <c r="G342" s="484" t="s">
        <v>154</v>
      </c>
      <c r="H342" s="485">
        <v>8</v>
      </c>
      <c r="I342" s="177"/>
      <c r="J342" s="486">
        <f t="shared" ref="J342:J347" si="10">ROUND(I342*H342,2)</f>
        <v>0</v>
      </c>
      <c r="K342" s="483" t="s">
        <v>148</v>
      </c>
      <c r="L342" s="487"/>
      <c r="M342" s="488" t="s">
        <v>1</v>
      </c>
      <c r="N342" s="489" t="s">
        <v>44</v>
      </c>
      <c r="O342" s="376">
        <v>0</v>
      </c>
      <c r="P342" s="376">
        <f t="shared" ref="P342:P347" si="11">O342*H342</f>
        <v>0</v>
      </c>
      <c r="Q342" s="376">
        <v>1.9E-3</v>
      </c>
      <c r="R342" s="376">
        <f t="shared" ref="R342:R347" si="12">Q342*H342</f>
        <v>1.52E-2</v>
      </c>
      <c r="S342" s="376">
        <v>0</v>
      </c>
      <c r="T342" s="377">
        <f t="shared" ref="T342:T347" si="13">S342*H342</f>
        <v>0</v>
      </c>
      <c r="U342" s="251"/>
      <c r="V342" s="251"/>
      <c r="W342" s="251"/>
      <c r="X342" s="251"/>
      <c r="Y342" s="251"/>
      <c r="Z342" s="251"/>
      <c r="AA342" s="251"/>
      <c r="AB342" s="251"/>
      <c r="AC342" s="251"/>
      <c r="AD342" s="251"/>
      <c r="AE342" s="251"/>
      <c r="AR342" s="379" t="s">
        <v>161</v>
      </c>
      <c r="AT342" s="379" t="s">
        <v>158</v>
      </c>
      <c r="AU342" s="379" t="s">
        <v>88</v>
      </c>
      <c r="AY342" s="240" t="s">
        <v>141</v>
      </c>
      <c r="BE342" s="339">
        <f t="shared" ref="BE342:BE347" si="14">IF(N342="základní",J342,0)</f>
        <v>0</v>
      </c>
      <c r="BF342" s="339">
        <f t="shared" ref="BF342:BF347" si="15">IF(N342="snížená",J342,0)</f>
        <v>0</v>
      </c>
      <c r="BG342" s="339">
        <f t="shared" ref="BG342:BG347" si="16">IF(N342="zákl. přenesená",J342,0)</f>
        <v>0</v>
      </c>
      <c r="BH342" s="339">
        <f t="shared" ref="BH342:BH347" si="17">IF(N342="sníž. přenesená",J342,0)</f>
        <v>0</v>
      </c>
      <c r="BI342" s="339">
        <f t="shared" ref="BI342:BI347" si="18">IF(N342="nulová",J342,0)</f>
        <v>0</v>
      </c>
      <c r="BJ342" s="240" t="s">
        <v>86</v>
      </c>
      <c r="BK342" s="339">
        <f t="shared" ref="BK342:BK347" si="19">ROUND(I342*H342,2)</f>
        <v>0</v>
      </c>
      <c r="BL342" s="240" t="s">
        <v>149</v>
      </c>
      <c r="BM342" s="379" t="s">
        <v>1059</v>
      </c>
    </row>
    <row r="343" spans="1:65" s="378" customFormat="1" ht="37.9" customHeight="1">
      <c r="A343" s="251"/>
      <c r="B343" s="252"/>
      <c r="C343" s="368" t="s">
        <v>1060</v>
      </c>
      <c r="D343" s="368" t="s">
        <v>144</v>
      </c>
      <c r="E343" s="369" t="s">
        <v>1061</v>
      </c>
      <c r="F343" s="370" t="s">
        <v>1062</v>
      </c>
      <c r="G343" s="371" t="s">
        <v>154</v>
      </c>
      <c r="H343" s="372">
        <v>1</v>
      </c>
      <c r="I343" s="151"/>
      <c r="J343" s="373">
        <f t="shared" si="10"/>
        <v>0</v>
      </c>
      <c r="K343" s="370" t="s">
        <v>148</v>
      </c>
      <c r="L343" s="252"/>
      <c r="M343" s="374" t="s">
        <v>1</v>
      </c>
      <c r="N343" s="375" t="s">
        <v>44</v>
      </c>
      <c r="O343" s="376">
        <v>2.1280000000000001</v>
      </c>
      <c r="P343" s="376">
        <f t="shared" si="11"/>
        <v>2.1280000000000001</v>
      </c>
      <c r="Q343" s="376">
        <v>2.96E-3</v>
      </c>
      <c r="R343" s="376">
        <f t="shared" si="12"/>
        <v>2.96E-3</v>
      </c>
      <c r="S343" s="376">
        <v>0</v>
      </c>
      <c r="T343" s="377">
        <f t="shared" si="13"/>
        <v>0</v>
      </c>
      <c r="U343" s="251"/>
      <c r="V343" s="251"/>
      <c r="W343" s="251"/>
      <c r="X343" s="251"/>
      <c r="Y343" s="251"/>
      <c r="Z343" s="251"/>
      <c r="AA343" s="251"/>
      <c r="AB343" s="251"/>
      <c r="AC343" s="251"/>
      <c r="AD343" s="251"/>
      <c r="AE343" s="251"/>
      <c r="AR343" s="379" t="s">
        <v>149</v>
      </c>
      <c r="AT343" s="379" t="s">
        <v>144</v>
      </c>
      <c r="AU343" s="379" t="s">
        <v>88</v>
      </c>
      <c r="AY343" s="240" t="s">
        <v>141</v>
      </c>
      <c r="BE343" s="339">
        <f t="shared" si="14"/>
        <v>0</v>
      </c>
      <c r="BF343" s="339">
        <f t="shared" si="15"/>
        <v>0</v>
      </c>
      <c r="BG343" s="339">
        <f t="shared" si="16"/>
        <v>0</v>
      </c>
      <c r="BH343" s="339">
        <f t="shared" si="17"/>
        <v>0</v>
      </c>
      <c r="BI343" s="339">
        <f t="shared" si="18"/>
        <v>0</v>
      </c>
      <c r="BJ343" s="240" t="s">
        <v>86</v>
      </c>
      <c r="BK343" s="339">
        <f t="shared" si="19"/>
        <v>0</v>
      </c>
      <c r="BL343" s="240" t="s">
        <v>149</v>
      </c>
      <c r="BM343" s="379" t="s">
        <v>1063</v>
      </c>
    </row>
    <row r="344" spans="1:65" s="378" customFormat="1" ht="24.2" customHeight="1">
      <c r="A344" s="251"/>
      <c r="B344" s="252"/>
      <c r="C344" s="481" t="s">
        <v>1064</v>
      </c>
      <c r="D344" s="481" t="s">
        <v>158</v>
      </c>
      <c r="E344" s="482" t="s">
        <v>1065</v>
      </c>
      <c r="F344" s="490" t="s">
        <v>1066</v>
      </c>
      <c r="G344" s="484" t="s">
        <v>154</v>
      </c>
      <c r="H344" s="485">
        <v>1</v>
      </c>
      <c r="I344" s="177"/>
      <c r="J344" s="486">
        <f t="shared" si="10"/>
        <v>0</v>
      </c>
      <c r="K344" s="483" t="s">
        <v>148</v>
      </c>
      <c r="L344" s="487"/>
      <c r="M344" s="488" t="s">
        <v>1</v>
      </c>
      <c r="N344" s="489" t="s">
        <v>44</v>
      </c>
      <c r="O344" s="376">
        <v>0</v>
      </c>
      <c r="P344" s="376">
        <f t="shared" si="11"/>
        <v>0</v>
      </c>
      <c r="Q344" s="376">
        <v>4.5999999999999999E-2</v>
      </c>
      <c r="R344" s="376">
        <f t="shared" si="12"/>
        <v>4.5999999999999999E-2</v>
      </c>
      <c r="S344" s="376">
        <v>0</v>
      </c>
      <c r="T344" s="377">
        <f t="shared" si="13"/>
        <v>0</v>
      </c>
      <c r="U344" s="251"/>
      <c r="V344" s="251"/>
      <c r="W344" s="251"/>
      <c r="X344" s="251"/>
      <c r="Y344" s="251"/>
      <c r="Z344" s="251"/>
      <c r="AA344" s="251"/>
      <c r="AB344" s="251"/>
      <c r="AC344" s="251"/>
      <c r="AD344" s="251"/>
      <c r="AE344" s="251"/>
      <c r="AR344" s="379" t="s">
        <v>161</v>
      </c>
      <c r="AT344" s="379" t="s">
        <v>158</v>
      </c>
      <c r="AU344" s="379" t="s">
        <v>88</v>
      </c>
      <c r="AY344" s="240" t="s">
        <v>141</v>
      </c>
      <c r="BE344" s="339">
        <f t="shared" si="14"/>
        <v>0</v>
      </c>
      <c r="BF344" s="339">
        <f t="shared" si="15"/>
        <v>0</v>
      </c>
      <c r="BG344" s="339">
        <f t="shared" si="16"/>
        <v>0</v>
      </c>
      <c r="BH344" s="339">
        <f t="shared" si="17"/>
        <v>0</v>
      </c>
      <c r="BI344" s="339">
        <f t="shared" si="18"/>
        <v>0</v>
      </c>
      <c r="BJ344" s="240" t="s">
        <v>86</v>
      </c>
      <c r="BK344" s="339">
        <f t="shared" si="19"/>
        <v>0</v>
      </c>
      <c r="BL344" s="240" t="s">
        <v>149</v>
      </c>
      <c r="BM344" s="379" t="s">
        <v>1067</v>
      </c>
    </row>
    <row r="345" spans="1:65" s="378" customFormat="1" ht="24.2" customHeight="1">
      <c r="A345" s="251"/>
      <c r="B345" s="252"/>
      <c r="C345" s="481" t="s">
        <v>1068</v>
      </c>
      <c r="D345" s="481" t="s">
        <v>158</v>
      </c>
      <c r="E345" s="482" t="s">
        <v>1069</v>
      </c>
      <c r="F345" s="490" t="s">
        <v>1070</v>
      </c>
      <c r="G345" s="484" t="s">
        <v>154</v>
      </c>
      <c r="H345" s="485">
        <v>1</v>
      </c>
      <c r="I345" s="177"/>
      <c r="J345" s="486">
        <f t="shared" si="10"/>
        <v>0</v>
      </c>
      <c r="K345" s="483" t="s">
        <v>1</v>
      </c>
      <c r="L345" s="487"/>
      <c r="M345" s="488" t="s">
        <v>1</v>
      </c>
      <c r="N345" s="489" t="s">
        <v>44</v>
      </c>
      <c r="O345" s="376">
        <v>0</v>
      </c>
      <c r="P345" s="376">
        <f t="shared" si="11"/>
        <v>0</v>
      </c>
      <c r="Q345" s="376">
        <v>6.5399999999999998E-3</v>
      </c>
      <c r="R345" s="376">
        <f t="shared" si="12"/>
        <v>6.5399999999999998E-3</v>
      </c>
      <c r="S345" s="376">
        <v>0</v>
      </c>
      <c r="T345" s="377">
        <f t="shared" si="13"/>
        <v>0</v>
      </c>
      <c r="U345" s="251"/>
      <c r="V345" s="251"/>
      <c r="W345" s="251"/>
      <c r="X345" s="251"/>
      <c r="Y345" s="251"/>
      <c r="Z345" s="251"/>
      <c r="AA345" s="251"/>
      <c r="AB345" s="251"/>
      <c r="AC345" s="251"/>
      <c r="AD345" s="251"/>
      <c r="AE345" s="251"/>
      <c r="AR345" s="379" t="s">
        <v>161</v>
      </c>
      <c r="AT345" s="379" t="s">
        <v>158</v>
      </c>
      <c r="AU345" s="379" t="s">
        <v>88</v>
      </c>
      <c r="AY345" s="240" t="s">
        <v>141</v>
      </c>
      <c r="BE345" s="339">
        <f t="shared" si="14"/>
        <v>0</v>
      </c>
      <c r="BF345" s="339">
        <f t="shared" si="15"/>
        <v>0</v>
      </c>
      <c r="BG345" s="339">
        <f t="shared" si="16"/>
        <v>0</v>
      </c>
      <c r="BH345" s="339">
        <f t="shared" si="17"/>
        <v>0</v>
      </c>
      <c r="BI345" s="339">
        <f t="shared" si="18"/>
        <v>0</v>
      </c>
      <c r="BJ345" s="240" t="s">
        <v>86</v>
      </c>
      <c r="BK345" s="339">
        <f t="shared" si="19"/>
        <v>0</v>
      </c>
      <c r="BL345" s="240" t="s">
        <v>149</v>
      </c>
      <c r="BM345" s="379" t="s">
        <v>1071</v>
      </c>
    </row>
    <row r="346" spans="1:65" s="378" customFormat="1" ht="14.45" customHeight="1">
      <c r="A346" s="251"/>
      <c r="B346" s="252"/>
      <c r="C346" s="368" t="s">
        <v>1072</v>
      </c>
      <c r="D346" s="368" t="s">
        <v>144</v>
      </c>
      <c r="E346" s="369" t="s">
        <v>1073</v>
      </c>
      <c r="F346" s="370" t="s">
        <v>1074</v>
      </c>
      <c r="G346" s="371" t="s">
        <v>147</v>
      </c>
      <c r="H346" s="372">
        <v>100.18</v>
      </c>
      <c r="I346" s="151"/>
      <c r="J346" s="373">
        <f t="shared" si="10"/>
        <v>0</v>
      </c>
      <c r="K346" s="370" t="s">
        <v>148</v>
      </c>
      <c r="L346" s="252"/>
      <c r="M346" s="374" t="s">
        <v>1</v>
      </c>
      <c r="N346" s="375" t="s">
        <v>44</v>
      </c>
      <c r="O346" s="376">
        <v>4.3999999999999997E-2</v>
      </c>
      <c r="P346" s="376">
        <f t="shared" si="11"/>
        <v>4.4079199999999998</v>
      </c>
      <c r="Q346" s="376">
        <v>0</v>
      </c>
      <c r="R346" s="376">
        <f t="shared" si="12"/>
        <v>0</v>
      </c>
      <c r="S346" s="376">
        <v>0</v>
      </c>
      <c r="T346" s="377">
        <f t="shared" si="13"/>
        <v>0</v>
      </c>
      <c r="U346" s="251"/>
      <c r="V346" s="251"/>
      <c r="W346" s="251"/>
      <c r="X346" s="251"/>
      <c r="Y346" s="251"/>
      <c r="Z346" s="251"/>
      <c r="AA346" s="251"/>
      <c r="AB346" s="251"/>
      <c r="AC346" s="251"/>
      <c r="AD346" s="251"/>
      <c r="AE346" s="251"/>
      <c r="AR346" s="379" t="s">
        <v>149</v>
      </c>
      <c r="AT346" s="379" t="s">
        <v>144</v>
      </c>
      <c r="AU346" s="379" t="s">
        <v>88</v>
      </c>
      <c r="AY346" s="240" t="s">
        <v>141</v>
      </c>
      <c r="BE346" s="339">
        <f t="shared" si="14"/>
        <v>0</v>
      </c>
      <c r="BF346" s="339">
        <f t="shared" si="15"/>
        <v>0</v>
      </c>
      <c r="BG346" s="339">
        <f t="shared" si="16"/>
        <v>0</v>
      </c>
      <c r="BH346" s="339">
        <f t="shared" si="17"/>
        <v>0</v>
      </c>
      <c r="BI346" s="339">
        <f t="shared" si="18"/>
        <v>0</v>
      </c>
      <c r="BJ346" s="240" t="s">
        <v>86</v>
      </c>
      <c r="BK346" s="339">
        <f t="shared" si="19"/>
        <v>0</v>
      </c>
      <c r="BL346" s="240" t="s">
        <v>149</v>
      </c>
      <c r="BM346" s="379" t="s">
        <v>1075</v>
      </c>
    </row>
    <row r="347" spans="1:65" s="378" customFormat="1" ht="24.2" customHeight="1">
      <c r="A347" s="251"/>
      <c r="B347" s="252"/>
      <c r="C347" s="368" t="s">
        <v>1076</v>
      </c>
      <c r="D347" s="368" t="s">
        <v>144</v>
      </c>
      <c r="E347" s="369" t="s">
        <v>1077</v>
      </c>
      <c r="F347" s="370" t="s">
        <v>1078</v>
      </c>
      <c r="G347" s="371" t="s">
        <v>147</v>
      </c>
      <c r="H347" s="372">
        <v>100.18</v>
      </c>
      <c r="I347" s="151"/>
      <c r="J347" s="373">
        <f t="shared" si="10"/>
        <v>0</v>
      </c>
      <c r="K347" s="370" t="s">
        <v>148</v>
      </c>
      <c r="L347" s="252"/>
      <c r="M347" s="374" t="s">
        <v>1</v>
      </c>
      <c r="N347" s="375" t="s">
        <v>44</v>
      </c>
      <c r="O347" s="376">
        <v>7.9000000000000001E-2</v>
      </c>
      <c r="P347" s="376">
        <f t="shared" si="11"/>
        <v>7.9142200000000003</v>
      </c>
      <c r="Q347" s="376">
        <v>0</v>
      </c>
      <c r="R347" s="376">
        <f t="shared" si="12"/>
        <v>0</v>
      </c>
      <c r="S347" s="376">
        <v>0</v>
      </c>
      <c r="T347" s="377">
        <f t="shared" si="13"/>
        <v>0</v>
      </c>
      <c r="U347" s="251"/>
      <c r="V347" s="251"/>
      <c r="W347" s="251"/>
      <c r="X347" s="251"/>
      <c r="Y347" s="251"/>
      <c r="Z347" s="251"/>
      <c r="AA347" s="251"/>
      <c r="AB347" s="251"/>
      <c r="AC347" s="251"/>
      <c r="AD347" s="251"/>
      <c r="AE347" s="251"/>
      <c r="AR347" s="379" t="s">
        <v>149</v>
      </c>
      <c r="AT347" s="379" t="s">
        <v>144</v>
      </c>
      <c r="AU347" s="379" t="s">
        <v>88</v>
      </c>
      <c r="AY347" s="240" t="s">
        <v>141</v>
      </c>
      <c r="BE347" s="339">
        <f t="shared" si="14"/>
        <v>0</v>
      </c>
      <c r="BF347" s="339">
        <f t="shared" si="15"/>
        <v>0</v>
      </c>
      <c r="BG347" s="339">
        <f t="shared" si="16"/>
        <v>0</v>
      </c>
      <c r="BH347" s="339">
        <f t="shared" si="17"/>
        <v>0</v>
      </c>
      <c r="BI347" s="339">
        <f t="shared" si="18"/>
        <v>0</v>
      </c>
      <c r="BJ347" s="240" t="s">
        <v>86</v>
      </c>
      <c r="BK347" s="339">
        <f t="shared" si="19"/>
        <v>0</v>
      </c>
      <c r="BL347" s="240" t="s">
        <v>149</v>
      </c>
      <c r="BM347" s="379" t="s">
        <v>1079</v>
      </c>
    </row>
    <row r="348" spans="1:65" s="380" customFormat="1" ht="11.25">
      <c r="B348" s="381"/>
      <c r="D348" s="382" t="s">
        <v>156</v>
      </c>
      <c r="E348" s="383" t="s">
        <v>1</v>
      </c>
      <c r="F348" s="384" t="s">
        <v>915</v>
      </c>
      <c r="H348" s="385">
        <v>100.18</v>
      </c>
      <c r="I348" s="386"/>
      <c r="L348" s="381"/>
      <c r="M348" s="387"/>
      <c r="N348" s="388"/>
      <c r="O348" s="388"/>
      <c r="P348" s="388"/>
      <c r="Q348" s="388"/>
      <c r="R348" s="388"/>
      <c r="S348" s="388"/>
      <c r="T348" s="389"/>
      <c r="AT348" s="383" t="s">
        <v>156</v>
      </c>
      <c r="AU348" s="383" t="s">
        <v>88</v>
      </c>
      <c r="AV348" s="380" t="s">
        <v>88</v>
      </c>
      <c r="AW348" s="380" t="s">
        <v>34</v>
      </c>
      <c r="AX348" s="380" t="s">
        <v>86</v>
      </c>
      <c r="AY348" s="383" t="s">
        <v>141</v>
      </c>
    </row>
    <row r="349" spans="1:65" s="378" customFormat="1" ht="14.45" customHeight="1">
      <c r="A349" s="251"/>
      <c r="B349" s="252"/>
      <c r="C349" s="368" t="s">
        <v>1080</v>
      </c>
      <c r="D349" s="368" t="s">
        <v>144</v>
      </c>
      <c r="E349" s="369" t="s">
        <v>1081</v>
      </c>
      <c r="F349" s="370" t="s">
        <v>1082</v>
      </c>
      <c r="G349" s="371" t="s">
        <v>147</v>
      </c>
      <c r="H349" s="372">
        <v>1.41</v>
      </c>
      <c r="I349" s="151"/>
      <c r="J349" s="373">
        <f>ROUND(I349*H349,2)</f>
        <v>0</v>
      </c>
      <c r="K349" s="370" t="s">
        <v>148</v>
      </c>
      <c r="L349" s="252"/>
      <c r="M349" s="374" t="s">
        <v>1</v>
      </c>
      <c r="N349" s="375" t="s">
        <v>44</v>
      </c>
      <c r="O349" s="376">
        <v>5.5E-2</v>
      </c>
      <c r="P349" s="376">
        <f>O349*H349</f>
        <v>7.7549999999999994E-2</v>
      </c>
      <c r="Q349" s="376">
        <v>0</v>
      </c>
      <c r="R349" s="376">
        <f>Q349*H349</f>
        <v>0</v>
      </c>
      <c r="S349" s="376">
        <v>0</v>
      </c>
      <c r="T349" s="377">
        <f>S349*H349</f>
        <v>0</v>
      </c>
      <c r="U349" s="251"/>
      <c r="V349" s="251"/>
      <c r="W349" s="251"/>
      <c r="X349" s="251"/>
      <c r="Y349" s="251"/>
      <c r="Z349" s="251"/>
      <c r="AA349" s="251"/>
      <c r="AB349" s="251"/>
      <c r="AC349" s="251"/>
      <c r="AD349" s="251"/>
      <c r="AE349" s="251"/>
      <c r="AR349" s="379" t="s">
        <v>149</v>
      </c>
      <c r="AT349" s="379" t="s">
        <v>144</v>
      </c>
      <c r="AU349" s="379" t="s">
        <v>88</v>
      </c>
      <c r="AY349" s="240" t="s">
        <v>141</v>
      </c>
      <c r="BE349" s="339">
        <f>IF(N349="základní",J349,0)</f>
        <v>0</v>
      </c>
      <c r="BF349" s="339">
        <f>IF(N349="snížená",J349,0)</f>
        <v>0</v>
      </c>
      <c r="BG349" s="339">
        <f>IF(N349="zákl. přenesená",J349,0)</f>
        <v>0</v>
      </c>
      <c r="BH349" s="339">
        <f>IF(N349="sníž. přenesená",J349,0)</f>
        <v>0</v>
      </c>
      <c r="BI349" s="339">
        <f>IF(N349="nulová",J349,0)</f>
        <v>0</v>
      </c>
      <c r="BJ349" s="240" t="s">
        <v>86</v>
      </c>
      <c r="BK349" s="339">
        <f>ROUND(I349*H349,2)</f>
        <v>0</v>
      </c>
      <c r="BL349" s="240" t="s">
        <v>149</v>
      </c>
      <c r="BM349" s="379" t="s">
        <v>1083</v>
      </c>
    </row>
    <row r="350" spans="1:65" s="378" customFormat="1" ht="24.2" customHeight="1">
      <c r="A350" s="251"/>
      <c r="B350" s="252"/>
      <c r="C350" s="368" t="s">
        <v>1084</v>
      </c>
      <c r="D350" s="368" t="s">
        <v>144</v>
      </c>
      <c r="E350" s="369" t="s">
        <v>1085</v>
      </c>
      <c r="F350" s="370" t="s">
        <v>1086</v>
      </c>
      <c r="G350" s="371" t="s">
        <v>147</v>
      </c>
      <c r="H350" s="372">
        <v>1.41</v>
      </c>
      <c r="I350" s="151"/>
      <c r="J350" s="373">
        <f>ROUND(I350*H350,2)</f>
        <v>0</v>
      </c>
      <c r="K350" s="370" t="s">
        <v>148</v>
      </c>
      <c r="L350" s="252"/>
      <c r="M350" s="374" t="s">
        <v>1</v>
      </c>
      <c r="N350" s="375" t="s">
        <v>44</v>
      </c>
      <c r="O350" s="376">
        <v>0.124</v>
      </c>
      <c r="P350" s="376">
        <f>O350*H350</f>
        <v>0.17484</v>
      </c>
      <c r="Q350" s="376">
        <v>0</v>
      </c>
      <c r="R350" s="376">
        <f>Q350*H350</f>
        <v>0</v>
      </c>
      <c r="S350" s="376">
        <v>0</v>
      </c>
      <c r="T350" s="377">
        <f>S350*H350</f>
        <v>0</v>
      </c>
      <c r="U350" s="251"/>
      <c r="V350" s="251"/>
      <c r="W350" s="251"/>
      <c r="X350" s="251"/>
      <c r="Y350" s="251"/>
      <c r="Z350" s="251"/>
      <c r="AA350" s="251"/>
      <c r="AB350" s="251"/>
      <c r="AC350" s="251"/>
      <c r="AD350" s="251"/>
      <c r="AE350" s="251"/>
      <c r="AR350" s="379" t="s">
        <v>149</v>
      </c>
      <c r="AT350" s="379" t="s">
        <v>144</v>
      </c>
      <c r="AU350" s="379" t="s">
        <v>88</v>
      </c>
      <c r="AY350" s="240" t="s">
        <v>141</v>
      </c>
      <c r="BE350" s="339">
        <f>IF(N350="základní",J350,0)</f>
        <v>0</v>
      </c>
      <c r="BF350" s="339">
        <f>IF(N350="snížená",J350,0)</f>
        <v>0</v>
      </c>
      <c r="BG350" s="339">
        <f>IF(N350="zákl. přenesená",J350,0)</f>
        <v>0</v>
      </c>
      <c r="BH350" s="339">
        <f>IF(N350="sníž. přenesená",J350,0)</f>
        <v>0</v>
      </c>
      <c r="BI350" s="339">
        <f>IF(N350="nulová",J350,0)</f>
        <v>0</v>
      </c>
      <c r="BJ350" s="240" t="s">
        <v>86</v>
      </c>
      <c r="BK350" s="339">
        <f>ROUND(I350*H350,2)</f>
        <v>0</v>
      </c>
      <c r="BL350" s="240" t="s">
        <v>149</v>
      </c>
      <c r="BM350" s="379" t="s">
        <v>1087</v>
      </c>
    </row>
    <row r="351" spans="1:65" s="378" customFormat="1" ht="24.2" customHeight="1">
      <c r="A351" s="251"/>
      <c r="B351" s="252"/>
      <c r="C351" s="368" t="s">
        <v>1088</v>
      </c>
      <c r="D351" s="368" t="s">
        <v>144</v>
      </c>
      <c r="E351" s="369" t="s">
        <v>1089</v>
      </c>
      <c r="F351" s="370" t="s">
        <v>1090</v>
      </c>
      <c r="G351" s="371" t="s">
        <v>154</v>
      </c>
      <c r="H351" s="372">
        <v>4</v>
      </c>
      <c r="I351" s="151"/>
      <c r="J351" s="373">
        <f>ROUND(I351*H351,2)</f>
        <v>0</v>
      </c>
      <c r="K351" s="370" t="s">
        <v>148</v>
      </c>
      <c r="L351" s="252"/>
      <c r="M351" s="374" t="s">
        <v>1</v>
      </c>
      <c r="N351" s="375" t="s">
        <v>44</v>
      </c>
      <c r="O351" s="376">
        <v>10.3</v>
      </c>
      <c r="P351" s="376">
        <f>O351*H351</f>
        <v>41.2</v>
      </c>
      <c r="Q351" s="376">
        <v>0.46009</v>
      </c>
      <c r="R351" s="376">
        <f>Q351*H351</f>
        <v>1.84036</v>
      </c>
      <c r="S351" s="376">
        <v>0</v>
      </c>
      <c r="T351" s="377">
        <f>S351*H351</f>
        <v>0</v>
      </c>
      <c r="U351" s="251"/>
      <c r="V351" s="251"/>
      <c r="W351" s="251"/>
      <c r="X351" s="251"/>
      <c r="Y351" s="251"/>
      <c r="Z351" s="251"/>
      <c r="AA351" s="251"/>
      <c r="AB351" s="251"/>
      <c r="AC351" s="251"/>
      <c r="AD351" s="251"/>
      <c r="AE351" s="251"/>
      <c r="AR351" s="379" t="s">
        <v>149</v>
      </c>
      <c r="AT351" s="379" t="s">
        <v>144</v>
      </c>
      <c r="AU351" s="379" t="s">
        <v>88</v>
      </c>
      <c r="AY351" s="240" t="s">
        <v>141</v>
      </c>
      <c r="BE351" s="339">
        <f>IF(N351="základní",J351,0)</f>
        <v>0</v>
      </c>
      <c r="BF351" s="339">
        <f>IF(N351="snížená",J351,0)</f>
        <v>0</v>
      </c>
      <c r="BG351" s="339">
        <f>IF(N351="zákl. přenesená",J351,0)</f>
        <v>0</v>
      </c>
      <c r="BH351" s="339">
        <f>IF(N351="sníž. přenesená",J351,0)</f>
        <v>0</v>
      </c>
      <c r="BI351" s="339">
        <f>IF(N351="nulová",J351,0)</f>
        <v>0</v>
      </c>
      <c r="BJ351" s="240" t="s">
        <v>86</v>
      </c>
      <c r="BK351" s="339">
        <f>ROUND(I351*H351,2)</f>
        <v>0</v>
      </c>
      <c r="BL351" s="240" t="s">
        <v>149</v>
      </c>
      <c r="BM351" s="379" t="s">
        <v>1091</v>
      </c>
    </row>
    <row r="352" spans="1:65" s="378" customFormat="1" ht="14.45" customHeight="1">
      <c r="A352" s="251"/>
      <c r="B352" s="252"/>
      <c r="C352" s="368" t="s">
        <v>1092</v>
      </c>
      <c r="D352" s="368" t="s">
        <v>144</v>
      </c>
      <c r="E352" s="369" t="s">
        <v>1093</v>
      </c>
      <c r="F352" s="370" t="s">
        <v>1094</v>
      </c>
      <c r="G352" s="371" t="s">
        <v>154</v>
      </c>
      <c r="H352" s="372">
        <v>13</v>
      </c>
      <c r="I352" s="151"/>
      <c r="J352" s="373">
        <f>ROUND(I352*H352,2)</f>
        <v>0</v>
      </c>
      <c r="K352" s="370" t="s">
        <v>148</v>
      </c>
      <c r="L352" s="252"/>
      <c r="M352" s="374" t="s">
        <v>1</v>
      </c>
      <c r="N352" s="375" t="s">
        <v>44</v>
      </c>
      <c r="O352" s="376">
        <v>0.86299999999999999</v>
      </c>
      <c r="P352" s="376">
        <f>O352*H352</f>
        <v>11.218999999999999</v>
      </c>
      <c r="Q352" s="376">
        <v>0.12303</v>
      </c>
      <c r="R352" s="376">
        <f>Q352*H352</f>
        <v>1.5993900000000001</v>
      </c>
      <c r="S352" s="376">
        <v>0</v>
      </c>
      <c r="T352" s="377">
        <f>S352*H352</f>
        <v>0</v>
      </c>
      <c r="U352" s="251"/>
      <c r="V352" s="251"/>
      <c r="W352" s="251"/>
      <c r="X352" s="251"/>
      <c r="Y352" s="251"/>
      <c r="Z352" s="251"/>
      <c r="AA352" s="251"/>
      <c r="AB352" s="251"/>
      <c r="AC352" s="251"/>
      <c r="AD352" s="251"/>
      <c r="AE352" s="251"/>
      <c r="AR352" s="379" t="s">
        <v>149</v>
      </c>
      <c r="AT352" s="379" t="s">
        <v>144</v>
      </c>
      <c r="AU352" s="379" t="s">
        <v>88</v>
      </c>
      <c r="AY352" s="240" t="s">
        <v>141</v>
      </c>
      <c r="BE352" s="339">
        <f>IF(N352="základní",J352,0)</f>
        <v>0</v>
      </c>
      <c r="BF352" s="339">
        <f>IF(N352="snížená",J352,0)</f>
        <v>0</v>
      </c>
      <c r="BG352" s="339">
        <f>IF(N352="zákl. přenesená",J352,0)</f>
        <v>0</v>
      </c>
      <c r="BH352" s="339">
        <f>IF(N352="sníž. přenesená",J352,0)</f>
        <v>0</v>
      </c>
      <c r="BI352" s="339">
        <f>IF(N352="nulová",J352,0)</f>
        <v>0</v>
      </c>
      <c r="BJ352" s="240" t="s">
        <v>86</v>
      </c>
      <c r="BK352" s="339">
        <f>ROUND(I352*H352,2)</f>
        <v>0</v>
      </c>
      <c r="BL352" s="240" t="s">
        <v>149</v>
      </c>
      <c r="BM352" s="379" t="s">
        <v>1095</v>
      </c>
    </row>
    <row r="353" spans="1:65" s="466" customFormat="1" ht="11.25">
      <c r="B353" s="467"/>
      <c r="D353" s="382" t="s">
        <v>156</v>
      </c>
      <c r="E353" s="468" t="s">
        <v>1</v>
      </c>
      <c r="F353" s="469" t="s">
        <v>883</v>
      </c>
      <c r="H353" s="468" t="s">
        <v>1</v>
      </c>
      <c r="I353" s="496"/>
      <c r="L353" s="467"/>
      <c r="M353" s="470"/>
      <c r="N353" s="471"/>
      <c r="O353" s="471"/>
      <c r="P353" s="471"/>
      <c r="Q353" s="471"/>
      <c r="R353" s="471"/>
      <c r="S353" s="471"/>
      <c r="T353" s="472"/>
      <c r="AT353" s="468" t="s">
        <v>156</v>
      </c>
      <c r="AU353" s="468" t="s">
        <v>88</v>
      </c>
      <c r="AV353" s="466" t="s">
        <v>86</v>
      </c>
      <c r="AW353" s="466" t="s">
        <v>34</v>
      </c>
      <c r="AX353" s="466" t="s">
        <v>79</v>
      </c>
      <c r="AY353" s="468" t="s">
        <v>141</v>
      </c>
    </row>
    <row r="354" spans="1:65" s="380" customFormat="1" ht="11.25">
      <c r="B354" s="381"/>
      <c r="D354" s="382" t="s">
        <v>156</v>
      </c>
      <c r="E354" s="383" t="s">
        <v>1</v>
      </c>
      <c r="F354" s="384" t="s">
        <v>220</v>
      </c>
      <c r="H354" s="385">
        <v>13</v>
      </c>
      <c r="I354" s="386"/>
      <c r="L354" s="381"/>
      <c r="M354" s="387"/>
      <c r="N354" s="388"/>
      <c r="O354" s="388"/>
      <c r="P354" s="388"/>
      <c r="Q354" s="388"/>
      <c r="R354" s="388"/>
      <c r="S354" s="388"/>
      <c r="T354" s="389"/>
      <c r="AT354" s="383" t="s">
        <v>156</v>
      </c>
      <c r="AU354" s="383" t="s">
        <v>88</v>
      </c>
      <c r="AV354" s="380" t="s">
        <v>88</v>
      </c>
      <c r="AW354" s="380" t="s">
        <v>34</v>
      </c>
      <c r="AX354" s="380" t="s">
        <v>86</v>
      </c>
      <c r="AY354" s="383" t="s">
        <v>141</v>
      </c>
    </row>
    <row r="355" spans="1:65" s="378" customFormat="1" ht="24.2" customHeight="1">
      <c r="A355" s="251"/>
      <c r="B355" s="252"/>
      <c r="C355" s="481" t="s">
        <v>1096</v>
      </c>
      <c r="D355" s="481" t="s">
        <v>158</v>
      </c>
      <c r="E355" s="482" t="s">
        <v>1097</v>
      </c>
      <c r="F355" s="490" t="s">
        <v>1098</v>
      </c>
      <c r="G355" s="484" t="s">
        <v>1013</v>
      </c>
      <c r="H355" s="485">
        <v>13</v>
      </c>
      <c r="I355" s="177"/>
      <c r="J355" s="486">
        <f>ROUND(I355*H355,2)</f>
        <v>0</v>
      </c>
      <c r="K355" s="483" t="s">
        <v>1</v>
      </c>
      <c r="L355" s="487"/>
      <c r="M355" s="488" t="s">
        <v>1</v>
      </c>
      <c r="N355" s="489" t="s">
        <v>44</v>
      </c>
      <c r="O355" s="376">
        <v>0</v>
      </c>
      <c r="P355" s="376">
        <f>O355*H355</f>
        <v>0</v>
      </c>
      <c r="Q355" s="376">
        <v>7.1000000000000004E-3</v>
      </c>
      <c r="R355" s="376">
        <f>Q355*H355</f>
        <v>9.2300000000000007E-2</v>
      </c>
      <c r="S355" s="376">
        <v>0</v>
      </c>
      <c r="T355" s="377">
        <f>S355*H355</f>
        <v>0</v>
      </c>
      <c r="U355" s="251"/>
      <c r="V355" s="251"/>
      <c r="W355" s="251"/>
      <c r="X355" s="251"/>
      <c r="Y355" s="251"/>
      <c r="Z355" s="251"/>
      <c r="AA355" s="251"/>
      <c r="AB355" s="251"/>
      <c r="AC355" s="251"/>
      <c r="AD355" s="251"/>
      <c r="AE355" s="251"/>
      <c r="AR355" s="379" t="s">
        <v>161</v>
      </c>
      <c r="AT355" s="379" t="s">
        <v>158</v>
      </c>
      <c r="AU355" s="379" t="s">
        <v>88</v>
      </c>
      <c r="AY355" s="240" t="s">
        <v>141</v>
      </c>
      <c r="BE355" s="339">
        <f>IF(N355="základní",J355,0)</f>
        <v>0</v>
      </c>
      <c r="BF355" s="339">
        <f>IF(N355="snížená",J355,0)</f>
        <v>0</v>
      </c>
      <c r="BG355" s="339">
        <f>IF(N355="zákl. přenesená",J355,0)</f>
        <v>0</v>
      </c>
      <c r="BH355" s="339">
        <f>IF(N355="sníž. přenesená",J355,0)</f>
        <v>0</v>
      </c>
      <c r="BI355" s="339">
        <f>IF(N355="nulová",J355,0)</f>
        <v>0</v>
      </c>
      <c r="BJ355" s="240" t="s">
        <v>86</v>
      </c>
      <c r="BK355" s="339">
        <f>ROUND(I355*H355,2)</f>
        <v>0</v>
      </c>
      <c r="BL355" s="240" t="s">
        <v>149</v>
      </c>
      <c r="BM355" s="379" t="s">
        <v>1099</v>
      </c>
    </row>
    <row r="356" spans="1:65" s="378" customFormat="1" ht="14.45" customHeight="1">
      <c r="A356" s="251"/>
      <c r="B356" s="252"/>
      <c r="C356" s="481"/>
      <c r="D356" s="481"/>
      <c r="E356" s="482"/>
      <c r="F356" s="483"/>
      <c r="G356" s="484"/>
      <c r="H356" s="485"/>
      <c r="I356" s="177"/>
      <c r="J356" s="486"/>
      <c r="K356" s="483"/>
      <c r="L356" s="487"/>
      <c r="M356" s="488"/>
      <c r="N356" s="489"/>
      <c r="O356" s="376"/>
      <c r="P356" s="376"/>
      <c r="Q356" s="376"/>
      <c r="R356" s="376"/>
      <c r="S356" s="376"/>
      <c r="T356" s="377"/>
      <c r="U356" s="251"/>
      <c r="V356" s="251"/>
      <c r="W356" s="251"/>
      <c r="X356" s="251"/>
      <c r="Y356" s="251"/>
      <c r="Z356" s="251"/>
      <c r="AA356" s="251"/>
      <c r="AB356" s="251"/>
      <c r="AC356" s="251"/>
      <c r="AD356" s="251"/>
      <c r="AE356" s="251"/>
      <c r="AR356" s="379"/>
      <c r="AT356" s="379"/>
      <c r="AU356" s="379"/>
      <c r="AY356" s="240"/>
      <c r="BE356" s="339"/>
      <c r="BF356" s="339"/>
      <c r="BG356" s="339"/>
      <c r="BH356" s="339"/>
      <c r="BI356" s="339"/>
      <c r="BJ356" s="240"/>
      <c r="BK356" s="339"/>
      <c r="BL356" s="240"/>
      <c r="BM356" s="379"/>
    </row>
    <row r="357" spans="1:65" s="378" customFormat="1" ht="14.45" customHeight="1">
      <c r="A357" s="251"/>
      <c r="B357" s="252"/>
      <c r="C357" s="368" t="s">
        <v>1100</v>
      </c>
      <c r="D357" s="368" t="s">
        <v>144</v>
      </c>
      <c r="E357" s="369" t="s">
        <v>1101</v>
      </c>
      <c r="F357" s="370" t="s">
        <v>1102</v>
      </c>
      <c r="G357" s="371" t="s">
        <v>154</v>
      </c>
      <c r="H357" s="372">
        <v>1</v>
      </c>
      <c r="I357" s="151"/>
      <c r="J357" s="373">
        <f>ROUND(I357*H357,2)</f>
        <v>0</v>
      </c>
      <c r="K357" s="370" t="s">
        <v>148</v>
      </c>
      <c r="L357" s="252"/>
      <c r="M357" s="374" t="s">
        <v>1</v>
      </c>
      <c r="N357" s="375" t="s">
        <v>44</v>
      </c>
      <c r="O357" s="376">
        <v>1.1819999999999999</v>
      </c>
      <c r="P357" s="376">
        <f>O357*H357</f>
        <v>1.1819999999999999</v>
      </c>
      <c r="Q357" s="376">
        <v>0.32906000000000002</v>
      </c>
      <c r="R357" s="376">
        <f>Q357*H357</f>
        <v>0.32906000000000002</v>
      </c>
      <c r="S357" s="376">
        <v>0</v>
      </c>
      <c r="T357" s="377">
        <f>S357*H357</f>
        <v>0</v>
      </c>
      <c r="U357" s="251"/>
      <c r="V357" s="251"/>
      <c r="W357" s="251"/>
      <c r="X357" s="251"/>
      <c r="Y357" s="251"/>
      <c r="Z357" s="251"/>
      <c r="AA357" s="251"/>
      <c r="AB357" s="251"/>
      <c r="AC357" s="251"/>
      <c r="AD357" s="251"/>
      <c r="AE357" s="251"/>
      <c r="AR357" s="379" t="s">
        <v>149</v>
      </c>
      <c r="AT357" s="379" t="s">
        <v>144</v>
      </c>
      <c r="AU357" s="379" t="s">
        <v>88</v>
      </c>
      <c r="AY357" s="240" t="s">
        <v>141</v>
      </c>
      <c r="BE357" s="339">
        <f>IF(N357="základní",J357,0)</f>
        <v>0</v>
      </c>
      <c r="BF357" s="339">
        <f>IF(N357="snížená",J357,0)</f>
        <v>0</v>
      </c>
      <c r="BG357" s="339">
        <f>IF(N357="zákl. přenesená",J357,0)</f>
        <v>0</v>
      </c>
      <c r="BH357" s="339">
        <f>IF(N357="sníž. přenesená",J357,0)</f>
        <v>0</v>
      </c>
      <c r="BI357" s="339">
        <f>IF(N357="nulová",J357,0)</f>
        <v>0</v>
      </c>
      <c r="BJ357" s="240" t="s">
        <v>86</v>
      </c>
      <c r="BK357" s="339">
        <f>ROUND(I357*H357,2)</f>
        <v>0</v>
      </c>
      <c r="BL357" s="240" t="s">
        <v>149</v>
      </c>
      <c r="BM357" s="379" t="s">
        <v>1103</v>
      </c>
    </row>
    <row r="358" spans="1:65" s="466" customFormat="1" ht="22.5">
      <c r="B358" s="467"/>
      <c r="D358" s="382" t="s">
        <v>156</v>
      </c>
      <c r="E358" s="468" t="s">
        <v>1</v>
      </c>
      <c r="F358" s="469" t="s">
        <v>1104</v>
      </c>
      <c r="H358" s="468" t="s">
        <v>1</v>
      </c>
      <c r="I358" s="496"/>
      <c r="L358" s="467"/>
      <c r="M358" s="470"/>
      <c r="N358" s="471"/>
      <c r="O358" s="471"/>
      <c r="P358" s="471"/>
      <c r="Q358" s="471"/>
      <c r="R358" s="471"/>
      <c r="S358" s="471"/>
      <c r="T358" s="472"/>
      <c r="AT358" s="468" t="s">
        <v>156</v>
      </c>
      <c r="AU358" s="468" t="s">
        <v>88</v>
      </c>
      <c r="AV358" s="466" t="s">
        <v>86</v>
      </c>
      <c r="AW358" s="466" t="s">
        <v>34</v>
      </c>
      <c r="AX358" s="466" t="s">
        <v>79</v>
      </c>
      <c r="AY358" s="468" t="s">
        <v>141</v>
      </c>
    </row>
    <row r="359" spans="1:65" s="380" customFormat="1" ht="11.25">
      <c r="B359" s="381"/>
      <c r="D359" s="382" t="s">
        <v>156</v>
      </c>
      <c r="E359" s="383" t="s">
        <v>1</v>
      </c>
      <c r="F359" s="384" t="s">
        <v>86</v>
      </c>
      <c r="H359" s="385">
        <v>1</v>
      </c>
      <c r="I359" s="386"/>
      <c r="L359" s="381"/>
      <c r="M359" s="387"/>
      <c r="N359" s="388"/>
      <c r="O359" s="388"/>
      <c r="P359" s="388"/>
      <c r="Q359" s="388"/>
      <c r="R359" s="388"/>
      <c r="S359" s="388"/>
      <c r="T359" s="389"/>
      <c r="AT359" s="383" t="s">
        <v>156</v>
      </c>
      <c r="AU359" s="383" t="s">
        <v>88</v>
      </c>
      <c r="AV359" s="380" t="s">
        <v>88</v>
      </c>
      <c r="AW359" s="380" t="s">
        <v>34</v>
      </c>
      <c r="AX359" s="380" t="s">
        <v>86</v>
      </c>
      <c r="AY359" s="383" t="s">
        <v>141</v>
      </c>
    </row>
    <row r="360" spans="1:65" s="378" customFormat="1" ht="14.45" customHeight="1">
      <c r="A360" s="251"/>
      <c r="B360" s="252"/>
      <c r="C360" s="368" t="s">
        <v>1105</v>
      </c>
      <c r="D360" s="368" t="s">
        <v>144</v>
      </c>
      <c r="E360" s="369" t="s">
        <v>579</v>
      </c>
      <c r="F360" s="370" t="s">
        <v>580</v>
      </c>
      <c r="G360" s="371" t="s">
        <v>147</v>
      </c>
      <c r="H360" s="372">
        <v>101.59</v>
      </c>
      <c r="I360" s="151"/>
      <c r="J360" s="373">
        <f>ROUND(I360*H360,2)</f>
        <v>0</v>
      </c>
      <c r="K360" s="370" t="s">
        <v>148</v>
      </c>
      <c r="L360" s="252"/>
      <c r="M360" s="374" t="s">
        <v>1</v>
      </c>
      <c r="N360" s="375" t="s">
        <v>44</v>
      </c>
      <c r="O360" s="376">
        <v>2.5000000000000001E-2</v>
      </c>
      <c r="P360" s="376">
        <f>O360*H360</f>
        <v>2.5397500000000002</v>
      </c>
      <c r="Q360" s="376">
        <v>9.0000000000000006E-5</v>
      </c>
      <c r="R360" s="376">
        <f>Q360*H360</f>
        <v>9.1431000000000012E-3</v>
      </c>
      <c r="S360" s="376">
        <v>0</v>
      </c>
      <c r="T360" s="377">
        <f>S360*H360</f>
        <v>0</v>
      </c>
      <c r="U360" s="251"/>
      <c r="V360" s="251"/>
      <c r="W360" s="251"/>
      <c r="X360" s="251"/>
      <c r="Y360" s="251"/>
      <c r="Z360" s="251"/>
      <c r="AA360" s="251"/>
      <c r="AB360" s="251"/>
      <c r="AC360" s="251"/>
      <c r="AD360" s="251"/>
      <c r="AE360" s="251"/>
      <c r="AR360" s="379" t="s">
        <v>149</v>
      </c>
      <c r="AT360" s="379" t="s">
        <v>144</v>
      </c>
      <c r="AU360" s="379" t="s">
        <v>88</v>
      </c>
      <c r="AY360" s="240" t="s">
        <v>141</v>
      </c>
      <c r="BE360" s="339">
        <f>IF(N360="základní",J360,0)</f>
        <v>0</v>
      </c>
      <c r="BF360" s="339">
        <f>IF(N360="snížená",J360,0)</f>
        <v>0</v>
      </c>
      <c r="BG360" s="339">
        <f>IF(N360="zákl. přenesená",J360,0)</f>
        <v>0</v>
      </c>
      <c r="BH360" s="339">
        <f>IF(N360="sníž. přenesená",J360,0)</f>
        <v>0</v>
      </c>
      <c r="BI360" s="339">
        <f>IF(N360="nulová",J360,0)</f>
        <v>0</v>
      </c>
      <c r="BJ360" s="240" t="s">
        <v>86</v>
      </c>
      <c r="BK360" s="339">
        <f>ROUND(I360*H360,2)</f>
        <v>0</v>
      </c>
      <c r="BL360" s="240" t="s">
        <v>149</v>
      </c>
      <c r="BM360" s="379" t="s">
        <v>1106</v>
      </c>
    </row>
    <row r="361" spans="1:65" s="380" customFormat="1" ht="11.25">
      <c r="B361" s="381"/>
      <c r="D361" s="382" t="s">
        <v>156</v>
      </c>
      <c r="E361" s="383" t="s">
        <v>1</v>
      </c>
      <c r="F361" s="384" t="s">
        <v>1107</v>
      </c>
      <c r="H361" s="385">
        <v>101.59</v>
      </c>
      <c r="I361" s="386"/>
      <c r="L361" s="381"/>
      <c r="M361" s="387"/>
      <c r="N361" s="388"/>
      <c r="O361" s="388"/>
      <c r="P361" s="388"/>
      <c r="Q361" s="388"/>
      <c r="R361" s="388"/>
      <c r="S361" s="388"/>
      <c r="T361" s="389"/>
      <c r="AT361" s="383" t="s">
        <v>156</v>
      </c>
      <c r="AU361" s="383" t="s">
        <v>88</v>
      </c>
      <c r="AV361" s="380" t="s">
        <v>88</v>
      </c>
      <c r="AW361" s="380" t="s">
        <v>34</v>
      </c>
      <c r="AX361" s="380" t="s">
        <v>86</v>
      </c>
      <c r="AY361" s="383" t="s">
        <v>141</v>
      </c>
    </row>
    <row r="362" spans="1:65" s="378" customFormat="1" ht="24.2" customHeight="1">
      <c r="A362" s="251"/>
      <c r="B362" s="252"/>
      <c r="C362" s="368" t="s">
        <v>1108</v>
      </c>
      <c r="D362" s="368" t="s">
        <v>144</v>
      </c>
      <c r="E362" s="369" t="s">
        <v>1109</v>
      </c>
      <c r="F362" s="370" t="s">
        <v>1110</v>
      </c>
      <c r="G362" s="371" t="s">
        <v>154</v>
      </c>
      <c r="H362" s="372">
        <v>9</v>
      </c>
      <c r="I362" s="151"/>
      <c r="J362" s="373">
        <f>ROUND(I362*H362,2)</f>
        <v>0</v>
      </c>
      <c r="K362" s="370" t="s">
        <v>1</v>
      </c>
      <c r="L362" s="252"/>
      <c r="M362" s="374" t="s">
        <v>1</v>
      </c>
      <c r="N362" s="375" t="s">
        <v>44</v>
      </c>
      <c r="O362" s="376">
        <v>3.3000000000000002E-2</v>
      </c>
      <c r="P362" s="376">
        <f>O362*H362</f>
        <v>0.29700000000000004</v>
      </c>
      <c r="Q362" s="376">
        <v>1.4999999999999999E-4</v>
      </c>
      <c r="R362" s="376">
        <f>Q362*H362</f>
        <v>1.3499999999999999E-3</v>
      </c>
      <c r="S362" s="376">
        <v>0</v>
      </c>
      <c r="T362" s="377">
        <f>S362*H362</f>
        <v>0</v>
      </c>
      <c r="U362" s="251"/>
      <c r="V362" s="251"/>
      <c r="W362" s="251"/>
      <c r="X362" s="251"/>
      <c r="Y362" s="251"/>
      <c r="Z362" s="251"/>
      <c r="AA362" s="251"/>
      <c r="AB362" s="251"/>
      <c r="AC362" s="251"/>
      <c r="AD362" s="251"/>
      <c r="AE362" s="251"/>
      <c r="AR362" s="379" t="s">
        <v>149</v>
      </c>
      <c r="AT362" s="379" t="s">
        <v>144</v>
      </c>
      <c r="AU362" s="379" t="s">
        <v>88</v>
      </c>
      <c r="AY362" s="240" t="s">
        <v>141</v>
      </c>
      <c r="BE362" s="339">
        <f>IF(N362="základní",J362,0)</f>
        <v>0</v>
      </c>
      <c r="BF362" s="339">
        <f>IF(N362="snížená",J362,0)</f>
        <v>0</v>
      </c>
      <c r="BG362" s="339">
        <f>IF(N362="zákl. přenesená",J362,0)</f>
        <v>0</v>
      </c>
      <c r="BH362" s="339">
        <f>IF(N362="sníž. přenesená",J362,0)</f>
        <v>0</v>
      </c>
      <c r="BI362" s="339">
        <f>IF(N362="nulová",J362,0)</f>
        <v>0</v>
      </c>
      <c r="BJ362" s="240" t="s">
        <v>86</v>
      </c>
      <c r="BK362" s="339">
        <f>ROUND(I362*H362,2)</f>
        <v>0</v>
      </c>
      <c r="BL362" s="240" t="s">
        <v>149</v>
      </c>
      <c r="BM362" s="379" t="s">
        <v>1111</v>
      </c>
    </row>
    <row r="363" spans="1:65" s="466" customFormat="1" ht="11.25">
      <c r="B363" s="467"/>
      <c r="D363" s="382" t="s">
        <v>156</v>
      </c>
      <c r="E363" s="468" t="s">
        <v>1</v>
      </c>
      <c r="F363" s="469" t="s">
        <v>1112</v>
      </c>
      <c r="H363" s="468" t="s">
        <v>1</v>
      </c>
      <c r="I363" s="496"/>
      <c r="L363" s="467"/>
      <c r="M363" s="470"/>
      <c r="N363" s="471"/>
      <c r="O363" s="471"/>
      <c r="P363" s="471"/>
      <c r="Q363" s="471"/>
      <c r="R363" s="471"/>
      <c r="S363" s="471"/>
      <c r="T363" s="472"/>
      <c r="AT363" s="468" t="s">
        <v>156</v>
      </c>
      <c r="AU363" s="468" t="s">
        <v>88</v>
      </c>
      <c r="AV363" s="466" t="s">
        <v>86</v>
      </c>
      <c r="AW363" s="466" t="s">
        <v>34</v>
      </c>
      <c r="AX363" s="466" t="s">
        <v>79</v>
      </c>
      <c r="AY363" s="468" t="s">
        <v>141</v>
      </c>
    </row>
    <row r="364" spans="1:65" s="380" customFormat="1" ht="11.25">
      <c r="B364" s="381"/>
      <c r="D364" s="382" t="s">
        <v>156</v>
      </c>
      <c r="E364" s="383" t="s">
        <v>1</v>
      </c>
      <c r="F364" s="384" t="s">
        <v>189</v>
      </c>
      <c r="H364" s="385">
        <v>9</v>
      </c>
      <c r="I364" s="386"/>
      <c r="L364" s="381"/>
      <c r="M364" s="387"/>
      <c r="N364" s="388"/>
      <c r="O364" s="388"/>
      <c r="P364" s="388"/>
      <c r="Q364" s="388"/>
      <c r="R364" s="388"/>
      <c r="S364" s="388"/>
      <c r="T364" s="389"/>
      <c r="AT364" s="383" t="s">
        <v>156</v>
      </c>
      <c r="AU364" s="383" t="s">
        <v>88</v>
      </c>
      <c r="AV364" s="380" t="s">
        <v>88</v>
      </c>
      <c r="AW364" s="380" t="s">
        <v>34</v>
      </c>
      <c r="AX364" s="380" t="s">
        <v>86</v>
      </c>
      <c r="AY364" s="383" t="s">
        <v>141</v>
      </c>
    </row>
    <row r="365" spans="1:65" s="378" customFormat="1" ht="24.2" customHeight="1">
      <c r="A365" s="251"/>
      <c r="B365" s="252"/>
      <c r="C365" s="368" t="s">
        <v>1113</v>
      </c>
      <c r="D365" s="368" t="s">
        <v>144</v>
      </c>
      <c r="E365" s="369" t="s">
        <v>1114</v>
      </c>
      <c r="F365" s="370" t="s">
        <v>1115</v>
      </c>
      <c r="G365" s="371" t="s">
        <v>154</v>
      </c>
      <c r="H365" s="372">
        <v>4</v>
      </c>
      <c r="I365" s="151"/>
      <c r="J365" s="373">
        <f>ROUND(I365*H365,2)</f>
        <v>0</v>
      </c>
      <c r="K365" s="370" t="s">
        <v>1</v>
      </c>
      <c r="L365" s="252"/>
      <c r="M365" s="374" t="s">
        <v>1</v>
      </c>
      <c r="N365" s="375" t="s">
        <v>44</v>
      </c>
      <c r="O365" s="376">
        <v>6.6000000000000003E-2</v>
      </c>
      <c r="P365" s="376">
        <f>O365*H365</f>
        <v>0.26400000000000001</v>
      </c>
      <c r="Q365" s="376">
        <v>2.0000000000000001E-4</v>
      </c>
      <c r="R365" s="376">
        <f>Q365*H365</f>
        <v>8.0000000000000004E-4</v>
      </c>
      <c r="S365" s="376">
        <v>0</v>
      </c>
      <c r="T365" s="377">
        <f>S365*H365</f>
        <v>0</v>
      </c>
      <c r="U365" s="251"/>
      <c r="V365" s="251"/>
      <c r="W365" s="251"/>
      <c r="X365" s="251"/>
      <c r="Y365" s="251"/>
      <c r="Z365" s="251"/>
      <c r="AA365" s="251"/>
      <c r="AB365" s="251"/>
      <c r="AC365" s="251"/>
      <c r="AD365" s="251"/>
      <c r="AE365" s="251"/>
      <c r="AR365" s="379" t="s">
        <v>149</v>
      </c>
      <c r="AT365" s="379" t="s">
        <v>144</v>
      </c>
      <c r="AU365" s="379" t="s">
        <v>88</v>
      </c>
      <c r="AY365" s="240" t="s">
        <v>141</v>
      </c>
      <c r="BE365" s="339">
        <f>IF(N365="základní",J365,0)</f>
        <v>0</v>
      </c>
      <c r="BF365" s="339">
        <f>IF(N365="snížená",J365,0)</f>
        <v>0</v>
      </c>
      <c r="BG365" s="339">
        <f>IF(N365="zákl. přenesená",J365,0)</f>
        <v>0</v>
      </c>
      <c r="BH365" s="339">
        <f>IF(N365="sníž. přenesená",J365,0)</f>
        <v>0</v>
      </c>
      <c r="BI365" s="339">
        <f>IF(N365="nulová",J365,0)</f>
        <v>0</v>
      </c>
      <c r="BJ365" s="240" t="s">
        <v>86</v>
      </c>
      <c r="BK365" s="339">
        <f>ROUND(I365*H365,2)</f>
        <v>0</v>
      </c>
      <c r="BL365" s="240" t="s">
        <v>149</v>
      </c>
      <c r="BM365" s="379" t="s">
        <v>1116</v>
      </c>
    </row>
    <row r="366" spans="1:65" s="466" customFormat="1" ht="11.25">
      <c r="B366" s="467"/>
      <c r="D366" s="382" t="s">
        <v>156</v>
      </c>
      <c r="E366" s="468" t="s">
        <v>1</v>
      </c>
      <c r="F366" s="469" t="s">
        <v>1112</v>
      </c>
      <c r="H366" s="468" t="s">
        <v>1</v>
      </c>
      <c r="I366" s="496"/>
      <c r="L366" s="467"/>
      <c r="M366" s="470"/>
      <c r="N366" s="471"/>
      <c r="O366" s="471"/>
      <c r="P366" s="471"/>
      <c r="Q366" s="471"/>
      <c r="R366" s="471"/>
      <c r="S366" s="471"/>
      <c r="T366" s="472"/>
      <c r="AT366" s="468" t="s">
        <v>156</v>
      </c>
      <c r="AU366" s="468" t="s">
        <v>88</v>
      </c>
      <c r="AV366" s="466" t="s">
        <v>86</v>
      </c>
      <c r="AW366" s="466" t="s">
        <v>34</v>
      </c>
      <c r="AX366" s="466" t="s">
        <v>79</v>
      </c>
      <c r="AY366" s="468" t="s">
        <v>141</v>
      </c>
    </row>
    <row r="367" spans="1:65" s="380" customFormat="1" ht="11.25">
      <c r="B367" s="381"/>
      <c r="D367" s="382" t="s">
        <v>156</v>
      </c>
      <c r="E367" s="383" t="s">
        <v>1</v>
      </c>
      <c r="F367" s="384" t="s">
        <v>149</v>
      </c>
      <c r="H367" s="385">
        <v>4</v>
      </c>
      <c r="I367" s="386"/>
      <c r="L367" s="381"/>
      <c r="M367" s="387"/>
      <c r="N367" s="388"/>
      <c r="O367" s="388"/>
      <c r="P367" s="388"/>
      <c r="Q367" s="388"/>
      <c r="R367" s="388"/>
      <c r="S367" s="388"/>
      <c r="T367" s="389"/>
      <c r="AT367" s="383" t="s">
        <v>156</v>
      </c>
      <c r="AU367" s="383" t="s">
        <v>88</v>
      </c>
      <c r="AV367" s="380" t="s">
        <v>88</v>
      </c>
      <c r="AW367" s="380" t="s">
        <v>34</v>
      </c>
      <c r="AX367" s="380" t="s">
        <v>86</v>
      </c>
      <c r="AY367" s="383" t="s">
        <v>141</v>
      </c>
    </row>
    <row r="368" spans="1:65" s="449" customFormat="1" ht="22.9" customHeight="1">
      <c r="B368" s="450"/>
      <c r="D368" s="451" t="s">
        <v>78</v>
      </c>
      <c r="E368" s="460" t="s">
        <v>189</v>
      </c>
      <c r="F368" s="460" t="s">
        <v>190</v>
      </c>
      <c r="I368" s="498"/>
      <c r="J368" s="461">
        <f>BK368</f>
        <v>0</v>
      </c>
      <c r="L368" s="450"/>
      <c r="M368" s="454"/>
      <c r="N368" s="455"/>
      <c r="O368" s="455"/>
      <c r="P368" s="456">
        <f>SUM(P369:P379)</f>
        <v>23.866</v>
      </c>
      <c r="Q368" s="455"/>
      <c r="R368" s="456">
        <f>SUM(R369:R379)</f>
        <v>3.1072500000000005</v>
      </c>
      <c r="S368" s="455"/>
      <c r="T368" s="457">
        <f>SUM(T369:T379)</f>
        <v>0</v>
      </c>
      <c r="AR368" s="451" t="s">
        <v>86</v>
      </c>
      <c r="AT368" s="458" t="s">
        <v>78</v>
      </c>
      <c r="AU368" s="458" t="s">
        <v>86</v>
      </c>
      <c r="AY368" s="451" t="s">
        <v>141</v>
      </c>
      <c r="BK368" s="459">
        <f>SUM(BK369:BK379)</f>
        <v>0</v>
      </c>
    </row>
    <row r="369" spans="1:65" s="378" customFormat="1" ht="49.15" customHeight="1">
      <c r="A369" s="251"/>
      <c r="B369" s="252"/>
      <c r="C369" s="368" t="s">
        <v>1117</v>
      </c>
      <c r="D369" s="368" t="s">
        <v>144</v>
      </c>
      <c r="E369" s="369" t="s">
        <v>1118</v>
      </c>
      <c r="F369" s="370" t="s">
        <v>1119</v>
      </c>
      <c r="G369" s="371" t="s">
        <v>147</v>
      </c>
      <c r="H369" s="372">
        <v>14.5</v>
      </c>
      <c r="I369" s="151"/>
      <c r="J369" s="373">
        <f>ROUND(I369*H369,2)</f>
        <v>0</v>
      </c>
      <c r="K369" s="370" t="s">
        <v>148</v>
      </c>
      <c r="L369" s="252"/>
      <c r="M369" s="374" t="s">
        <v>1</v>
      </c>
      <c r="N369" s="375" t="s">
        <v>44</v>
      </c>
      <c r="O369" s="376">
        <v>0.26800000000000002</v>
      </c>
      <c r="P369" s="376">
        <f>O369*H369</f>
        <v>3.8860000000000001</v>
      </c>
      <c r="Q369" s="376">
        <v>0.15540000000000001</v>
      </c>
      <c r="R369" s="376">
        <f>Q369*H369</f>
        <v>2.2533000000000003</v>
      </c>
      <c r="S369" s="376">
        <v>0</v>
      </c>
      <c r="T369" s="377">
        <f>S369*H369</f>
        <v>0</v>
      </c>
      <c r="U369" s="251"/>
      <c r="V369" s="251"/>
      <c r="W369" s="251"/>
      <c r="X369" s="251"/>
      <c r="Y369" s="251"/>
      <c r="Z369" s="251"/>
      <c r="AA369" s="251"/>
      <c r="AB369" s="251"/>
      <c r="AC369" s="251"/>
      <c r="AD369" s="251"/>
      <c r="AE369" s="251"/>
      <c r="AR369" s="379" t="s">
        <v>149</v>
      </c>
      <c r="AT369" s="379" t="s">
        <v>144</v>
      </c>
      <c r="AU369" s="379" t="s">
        <v>88</v>
      </c>
      <c r="AY369" s="240" t="s">
        <v>141</v>
      </c>
      <c r="BE369" s="339">
        <f>IF(N369="základní",J369,0)</f>
        <v>0</v>
      </c>
      <c r="BF369" s="339">
        <f>IF(N369="snížená",J369,0)</f>
        <v>0</v>
      </c>
      <c r="BG369" s="339">
        <f>IF(N369="zákl. přenesená",J369,0)</f>
        <v>0</v>
      </c>
      <c r="BH369" s="339">
        <f>IF(N369="sníž. přenesená",J369,0)</f>
        <v>0</v>
      </c>
      <c r="BI369" s="339">
        <f>IF(N369="nulová",J369,0)</f>
        <v>0</v>
      </c>
      <c r="BJ369" s="240" t="s">
        <v>86</v>
      </c>
      <c r="BK369" s="339">
        <f>ROUND(I369*H369,2)</f>
        <v>0</v>
      </c>
      <c r="BL369" s="240" t="s">
        <v>149</v>
      </c>
      <c r="BM369" s="379" t="s">
        <v>1120</v>
      </c>
    </row>
    <row r="370" spans="1:65" s="378" customFormat="1" ht="14.45" customHeight="1">
      <c r="A370" s="251"/>
      <c r="B370" s="252"/>
      <c r="C370" s="481" t="s">
        <v>1121</v>
      </c>
      <c r="D370" s="481" t="s">
        <v>158</v>
      </c>
      <c r="E370" s="482" t="s">
        <v>1122</v>
      </c>
      <c r="F370" s="483" t="s">
        <v>1123</v>
      </c>
      <c r="G370" s="484" t="s">
        <v>147</v>
      </c>
      <c r="H370" s="485">
        <v>14.5</v>
      </c>
      <c r="I370" s="177"/>
      <c r="J370" s="486">
        <f>ROUND(I370*H370,2)</f>
        <v>0</v>
      </c>
      <c r="K370" s="483" t="s">
        <v>148</v>
      </c>
      <c r="L370" s="487"/>
      <c r="M370" s="488" t="s">
        <v>1</v>
      </c>
      <c r="N370" s="489" t="s">
        <v>44</v>
      </c>
      <c r="O370" s="376">
        <v>0</v>
      </c>
      <c r="P370" s="376">
        <f>O370*H370</f>
        <v>0</v>
      </c>
      <c r="Q370" s="376">
        <v>5.8000000000000003E-2</v>
      </c>
      <c r="R370" s="376">
        <f>Q370*H370</f>
        <v>0.84100000000000008</v>
      </c>
      <c r="S370" s="376">
        <v>0</v>
      </c>
      <c r="T370" s="377">
        <f>S370*H370</f>
        <v>0</v>
      </c>
      <c r="U370" s="251"/>
      <c r="V370" s="251"/>
      <c r="W370" s="251"/>
      <c r="X370" s="251"/>
      <c r="Y370" s="251"/>
      <c r="Z370" s="251"/>
      <c r="AA370" s="251"/>
      <c r="AB370" s="251"/>
      <c r="AC370" s="251"/>
      <c r="AD370" s="251"/>
      <c r="AE370" s="251"/>
      <c r="AR370" s="379" t="s">
        <v>161</v>
      </c>
      <c r="AT370" s="379" t="s">
        <v>158</v>
      </c>
      <c r="AU370" s="379" t="s">
        <v>88</v>
      </c>
      <c r="AY370" s="240" t="s">
        <v>141</v>
      </c>
      <c r="BE370" s="339">
        <f>IF(N370="základní",J370,0)</f>
        <v>0</v>
      </c>
      <c r="BF370" s="339">
        <f>IF(N370="snížená",J370,0)</f>
        <v>0</v>
      </c>
      <c r="BG370" s="339">
        <f>IF(N370="zákl. přenesená",J370,0)</f>
        <v>0</v>
      </c>
      <c r="BH370" s="339">
        <f>IF(N370="sníž. přenesená",J370,0)</f>
        <v>0</v>
      </c>
      <c r="BI370" s="339">
        <f>IF(N370="nulová",J370,0)</f>
        <v>0</v>
      </c>
      <c r="BJ370" s="240" t="s">
        <v>86</v>
      </c>
      <c r="BK370" s="339">
        <f>ROUND(I370*H370,2)</f>
        <v>0</v>
      </c>
      <c r="BL370" s="240" t="s">
        <v>149</v>
      </c>
      <c r="BM370" s="379" t="s">
        <v>1124</v>
      </c>
    </row>
    <row r="371" spans="1:65" s="378" customFormat="1" ht="37.9" customHeight="1">
      <c r="A371" s="251"/>
      <c r="B371" s="252"/>
      <c r="C371" s="368" t="s">
        <v>1125</v>
      </c>
      <c r="D371" s="368" t="s">
        <v>144</v>
      </c>
      <c r="E371" s="369" t="s">
        <v>1126</v>
      </c>
      <c r="F371" s="370" t="s">
        <v>1127</v>
      </c>
      <c r="G371" s="371" t="s">
        <v>147</v>
      </c>
      <c r="H371" s="372">
        <v>37</v>
      </c>
      <c r="I371" s="151"/>
      <c r="J371" s="373">
        <f>ROUND(I371*H371,2)</f>
        <v>0</v>
      </c>
      <c r="K371" s="370" t="s">
        <v>148</v>
      </c>
      <c r="L371" s="252"/>
      <c r="M371" s="374" t="s">
        <v>1</v>
      </c>
      <c r="N371" s="375" t="s">
        <v>44</v>
      </c>
      <c r="O371" s="376">
        <v>0.24</v>
      </c>
      <c r="P371" s="376">
        <f>O371*H371</f>
        <v>8.879999999999999</v>
      </c>
      <c r="Q371" s="376">
        <v>1.0000000000000001E-5</v>
      </c>
      <c r="R371" s="376">
        <f>Q371*H371</f>
        <v>3.7000000000000005E-4</v>
      </c>
      <c r="S371" s="376">
        <v>0</v>
      </c>
      <c r="T371" s="377">
        <f>S371*H371</f>
        <v>0</v>
      </c>
      <c r="U371" s="251"/>
      <c r="V371" s="251"/>
      <c r="W371" s="251"/>
      <c r="X371" s="251"/>
      <c r="Y371" s="251"/>
      <c r="Z371" s="251"/>
      <c r="AA371" s="251"/>
      <c r="AB371" s="251"/>
      <c r="AC371" s="251"/>
      <c r="AD371" s="251"/>
      <c r="AE371" s="251"/>
      <c r="AR371" s="379" t="s">
        <v>149</v>
      </c>
      <c r="AT371" s="379" t="s">
        <v>144</v>
      </c>
      <c r="AU371" s="379" t="s">
        <v>88</v>
      </c>
      <c r="AY371" s="240" t="s">
        <v>141</v>
      </c>
      <c r="BE371" s="339">
        <f>IF(N371="základní",J371,0)</f>
        <v>0</v>
      </c>
      <c r="BF371" s="339">
        <f>IF(N371="snížená",J371,0)</f>
        <v>0</v>
      </c>
      <c r="BG371" s="339">
        <f>IF(N371="zákl. přenesená",J371,0)</f>
        <v>0</v>
      </c>
      <c r="BH371" s="339">
        <f>IF(N371="sníž. přenesená",J371,0)</f>
        <v>0</v>
      </c>
      <c r="BI371" s="339">
        <f>IF(N371="nulová",J371,0)</f>
        <v>0</v>
      </c>
      <c r="BJ371" s="240" t="s">
        <v>86</v>
      </c>
      <c r="BK371" s="339">
        <f>ROUND(I371*H371,2)</f>
        <v>0</v>
      </c>
      <c r="BL371" s="240" t="s">
        <v>149</v>
      </c>
      <c r="BM371" s="379" t="s">
        <v>1128</v>
      </c>
    </row>
    <row r="372" spans="1:65" s="466" customFormat="1" ht="11.25">
      <c r="B372" s="467"/>
      <c r="D372" s="382" t="s">
        <v>156</v>
      </c>
      <c r="E372" s="468" t="s">
        <v>1</v>
      </c>
      <c r="F372" s="469" t="s">
        <v>394</v>
      </c>
      <c r="H372" s="468" t="s">
        <v>1</v>
      </c>
      <c r="I372" s="496"/>
      <c r="L372" s="467"/>
      <c r="M372" s="470"/>
      <c r="N372" s="471"/>
      <c r="O372" s="471"/>
      <c r="P372" s="471"/>
      <c r="Q372" s="471"/>
      <c r="R372" s="471"/>
      <c r="S372" s="471"/>
      <c r="T372" s="472"/>
      <c r="AT372" s="468" t="s">
        <v>156</v>
      </c>
      <c r="AU372" s="468" t="s">
        <v>88</v>
      </c>
      <c r="AV372" s="466" t="s">
        <v>86</v>
      </c>
      <c r="AW372" s="466" t="s">
        <v>34</v>
      </c>
      <c r="AX372" s="466" t="s">
        <v>79</v>
      </c>
      <c r="AY372" s="468" t="s">
        <v>141</v>
      </c>
    </row>
    <row r="373" spans="1:65" s="380" customFormat="1" ht="11.25">
      <c r="B373" s="381"/>
      <c r="D373" s="382" t="s">
        <v>156</v>
      </c>
      <c r="E373" s="383" t="s">
        <v>1</v>
      </c>
      <c r="F373" s="384" t="s">
        <v>1129</v>
      </c>
      <c r="H373" s="385">
        <v>37</v>
      </c>
      <c r="I373" s="386"/>
      <c r="L373" s="381"/>
      <c r="M373" s="387"/>
      <c r="N373" s="388"/>
      <c r="O373" s="388"/>
      <c r="P373" s="388"/>
      <c r="Q373" s="388"/>
      <c r="R373" s="388"/>
      <c r="S373" s="388"/>
      <c r="T373" s="389"/>
      <c r="AT373" s="383" t="s">
        <v>156</v>
      </c>
      <c r="AU373" s="383" t="s">
        <v>88</v>
      </c>
      <c r="AV373" s="380" t="s">
        <v>88</v>
      </c>
      <c r="AW373" s="380" t="s">
        <v>34</v>
      </c>
      <c r="AX373" s="380" t="s">
        <v>86</v>
      </c>
      <c r="AY373" s="383" t="s">
        <v>141</v>
      </c>
    </row>
    <row r="374" spans="1:65" s="378" customFormat="1" ht="49.15" customHeight="1">
      <c r="A374" s="251"/>
      <c r="B374" s="252"/>
      <c r="C374" s="368" t="s">
        <v>1130</v>
      </c>
      <c r="D374" s="368" t="s">
        <v>144</v>
      </c>
      <c r="E374" s="369" t="s">
        <v>1131</v>
      </c>
      <c r="F374" s="370" t="s">
        <v>1132</v>
      </c>
      <c r="G374" s="371" t="s">
        <v>147</v>
      </c>
      <c r="H374" s="372">
        <v>37</v>
      </c>
      <c r="I374" s="151"/>
      <c r="J374" s="373">
        <f>ROUND(I374*H374,2)</f>
        <v>0</v>
      </c>
      <c r="K374" s="370" t="s">
        <v>148</v>
      </c>
      <c r="L374" s="252"/>
      <c r="M374" s="374" t="s">
        <v>1</v>
      </c>
      <c r="N374" s="375" t="s">
        <v>44</v>
      </c>
      <c r="O374" s="376">
        <v>0.104</v>
      </c>
      <c r="P374" s="376">
        <f>O374*H374</f>
        <v>3.8479999999999999</v>
      </c>
      <c r="Q374" s="376">
        <v>3.4000000000000002E-4</v>
      </c>
      <c r="R374" s="376">
        <f>Q374*H374</f>
        <v>1.2580000000000001E-2</v>
      </c>
      <c r="S374" s="376">
        <v>0</v>
      </c>
      <c r="T374" s="377">
        <f>S374*H374</f>
        <v>0</v>
      </c>
      <c r="U374" s="251"/>
      <c r="V374" s="251"/>
      <c r="W374" s="251"/>
      <c r="X374" s="251"/>
      <c r="Y374" s="251"/>
      <c r="Z374" s="251"/>
      <c r="AA374" s="251"/>
      <c r="AB374" s="251"/>
      <c r="AC374" s="251"/>
      <c r="AD374" s="251"/>
      <c r="AE374" s="251"/>
      <c r="AR374" s="379" t="s">
        <v>149</v>
      </c>
      <c r="AT374" s="379" t="s">
        <v>144</v>
      </c>
      <c r="AU374" s="379" t="s">
        <v>88</v>
      </c>
      <c r="AY374" s="240" t="s">
        <v>141</v>
      </c>
      <c r="BE374" s="339">
        <f>IF(N374="základní",J374,0)</f>
        <v>0</v>
      </c>
      <c r="BF374" s="339">
        <f>IF(N374="snížená",J374,0)</f>
        <v>0</v>
      </c>
      <c r="BG374" s="339">
        <f>IF(N374="zákl. přenesená",J374,0)</f>
        <v>0</v>
      </c>
      <c r="BH374" s="339">
        <f>IF(N374="sníž. přenesená",J374,0)</f>
        <v>0</v>
      </c>
      <c r="BI374" s="339">
        <f>IF(N374="nulová",J374,0)</f>
        <v>0</v>
      </c>
      <c r="BJ374" s="240" t="s">
        <v>86</v>
      </c>
      <c r="BK374" s="339">
        <f>ROUND(I374*H374,2)</f>
        <v>0</v>
      </c>
      <c r="BL374" s="240" t="s">
        <v>149</v>
      </c>
      <c r="BM374" s="379" t="s">
        <v>1133</v>
      </c>
    </row>
    <row r="375" spans="1:65" s="466" customFormat="1" ht="11.25">
      <c r="B375" s="467"/>
      <c r="D375" s="382" t="s">
        <v>156</v>
      </c>
      <c r="E375" s="468" t="s">
        <v>1</v>
      </c>
      <c r="F375" s="469" t="s">
        <v>394</v>
      </c>
      <c r="H375" s="468" t="s">
        <v>1</v>
      </c>
      <c r="I375" s="496"/>
      <c r="L375" s="467"/>
      <c r="M375" s="470"/>
      <c r="N375" s="471"/>
      <c r="O375" s="471"/>
      <c r="P375" s="471"/>
      <c r="Q375" s="471"/>
      <c r="R375" s="471"/>
      <c r="S375" s="471"/>
      <c r="T375" s="472"/>
      <c r="AT375" s="468" t="s">
        <v>156</v>
      </c>
      <c r="AU375" s="468" t="s">
        <v>88</v>
      </c>
      <c r="AV375" s="466" t="s">
        <v>86</v>
      </c>
      <c r="AW375" s="466" t="s">
        <v>34</v>
      </c>
      <c r="AX375" s="466" t="s">
        <v>79</v>
      </c>
      <c r="AY375" s="468" t="s">
        <v>141</v>
      </c>
    </row>
    <row r="376" spans="1:65" s="380" customFormat="1" ht="11.25">
      <c r="B376" s="381"/>
      <c r="D376" s="382" t="s">
        <v>156</v>
      </c>
      <c r="E376" s="383" t="s">
        <v>1</v>
      </c>
      <c r="F376" s="384" t="s">
        <v>1129</v>
      </c>
      <c r="H376" s="385">
        <v>37</v>
      </c>
      <c r="I376" s="386"/>
      <c r="L376" s="381"/>
      <c r="M376" s="387"/>
      <c r="N376" s="388"/>
      <c r="O376" s="388"/>
      <c r="P376" s="388"/>
      <c r="Q376" s="388"/>
      <c r="R376" s="388"/>
      <c r="S376" s="388"/>
      <c r="T376" s="389"/>
      <c r="AT376" s="383" t="s">
        <v>156</v>
      </c>
      <c r="AU376" s="383" t="s">
        <v>88</v>
      </c>
      <c r="AV376" s="380" t="s">
        <v>88</v>
      </c>
      <c r="AW376" s="380" t="s">
        <v>34</v>
      </c>
      <c r="AX376" s="380" t="s">
        <v>86</v>
      </c>
      <c r="AY376" s="383" t="s">
        <v>141</v>
      </c>
    </row>
    <row r="377" spans="1:65" s="378" customFormat="1" ht="24.2" customHeight="1">
      <c r="A377" s="251"/>
      <c r="B377" s="252"/>
      <c r="C377" s="368" t="s">
        <v>1134</v>
      </c>
      <c r="D377" s="368" t="s">
        <v>144</v>
      </c>
      <c r="E377" s="369" t="s">
        <v>1135</v>
      </c>
      <c r="F377" s="370" t="s">
        <v>1136</v>
      </c>
      <c r="G377" s="371" t="s">
        <v>147</v>
      </c>
      <c r="H377" s="372">
        <v>37</v>
      </c>
      <c r="I377" s="151"/>
      <c r="J377" s="373">
        <f>ROUND(I377*H377,2)</f>
        <v>0</v>
      </c>
      <c r="K377" s="370" t="s">
        <v>148</v>
      </c>
      <c r="L377" s="252"/>
      <c r="M377" s="374" t="s">
        <v>1</v>
      </c>
      <c r="N377" s="375" t="s">
        <v>44</v>
      </c>
      <c r="O377" s="376">
        <v>0.19600000000000001</v>
      </c>
      <c r="P377" s="376">
        <f>O377*H377</f>
        <v>7.2520000000000007</v>
      </c>
      <c r="Q377" s="376">
        <v>0</v>
      </c>
      <c r="R377" s="376">
        <f>Q377*H377</f>
        <v>0</v>
      </c>
      <c r="S377" s="376">
        <v>0</v>
      </c>
      <c r="T377" s="377">
        <f>S377*H377</f>
        <v>0</v>
      </c>
      <c r="U377" s="251"/>
      <c r="V377" s="251"/>
      <c r="W377" s="251"/>
      <c r="X377" s="251"/>
      <c r="Y377" s="251"/>
      <c r="Z377" s="251"/>
      <c r="AA377" s="251"/>
      <c r="AB377" s="251"/>
      <c r="AC377" s="251"/>
      <c r="AD377" s="251"/>
      <c r="AE377" s="251"/>
      <c r="AR377" s="379" t="s">
        <v>149</v>
      </c>
      <c r="AT377" s="379" t="s">
        <v>144</v>
      </c>
      <c r="AU377" s="379" t="s">
        <v>88</v>
      </c>
      <c r="AY377" s="240" t="s">
        <v>141</v>
      </c>
      <c r="BE377" s="339">
        <f>IF(N377="základní",J377,0)</f>
        <v>0</v>
      </c>
      <c r="BF377" s="339">
        <f>IF(N377="snížená",J377,0)</f>
        <v>0</v>
      </c>
      <c r="BG377" s="339">
        <f>IF(N377="zákl. přenesená",J377,0)</f>
        <v>0</v>
      </c>
      <c r="BH377" s="339">
        <f>IF(N377="sníž. přenesená",J377,0)</f>
        <v>0</v>
      </c>
      <c r="BI377" s="339">
        <f>IF(N377="nulová",J377,0)</f>
        <v>0</v>
      </c>
      <c r="BJ377" s="240" t="s">
        <v>86</v>
      </c>
      <c r="BK377" s="339">
        <f>ROUND(I377*H377,2)</f>
        <v>0</v>
      </c>
      <c r="BL377" s="240" t="s">
        <v>149</v>
      </c>
      <c r="BM377" s="379" t="s">
        <v>1137</v>
      </c>
    </row>
    <row r="378" spans="1:65" s="466" customFormat="1" ht="11.25">
      <c r="B378" s="467"/>
      <c r="D378" s="382" t="s">
        <v>156</v>
      </c>
      <c r="E378" s="468" t="s">
        <v>1</v>
      </c>
      <c r="F378" s="469" t="s">
        <v>394</v>
      </c>
      <c r="H378" s="468" t="s">
        <v>1</v>
      </c>
      <c r="I378" s="496"/>
      <c r="L378" s="467"/>
      <c r="M378" s="470"/>
      <c r="N378" s="471"/>
      <c r="O378" s="471"/>
      <c r="P378" s="471"/>
      <c r="Q378" s="471"/>
      <c r="R378" s="471"/>
      <c r="S378" s="471"/>
      <c r="T378" s="472"/>
      <c r="AT378" s="468" t="s">
        <v>156</v>
      </c>
      <c r="AU378" s="468" t="s">
        <v>88</v>
      </c>
      <c r="AV378" s="466" t="s">
        <v>86</v>
      </c>
      <c r="AW378" s="466" t="s">
        <v>34</v>
      </c>
      <c r="AX378" s="466" t="s">
        <v>79</v>
      </c>
      <c r="AY378" s="468" t="s">
        <v>141</v>
      </c>
    </row>
    <row r="379" spans="1:65" s="380" customFormat="1" ht="11.25">
      <c r="B379" s="381"/>
      <c r="D379" s="382" t="s">
        <v>156</v>
      </c>
      <c r="E379" s="383" t="s">
        <v>1</v>
      </c>
      <c r="F379" s="384" t="s">
        <v>1129</v>
      </c>
      <c r="H379" s="385">
        <v>37</v>
      </c>
      <c r="I379" s="386"/>
      <c r="L379" s="381"/>
      <c r="M379" s="387"/>
      <c r="N379" s="388"/>
      <c r="O379" s="388"/>
      <c r="P379" s="388"/>
      <c r="Q379" s="388"/>
      <c r="R379" s="388"/>
      <c r="S379" s="388"/>
      <c r="T379" s="389"/>
      <c r="AT379" s="383" t="s">
        <v>156</v>
      </c>
      <c r="AU379" s="383" t="s">
        <v>88</v>
      </c>
      <c r="AV379" s="380" t="s">
        <v>88</v>
      </c>
      <c r="AW379" s="380" t="s">
        <v>34</v>
      </c>
      <c r="AX379" s="380" t="s">
        <v>86</v>
      </c>
      <c r="AY379" s="383" t="s">
        <v>141</v>
      </c>
    </row>
    <row r="380" spans="1:65" s="449" customFormat="1" ht="22.9" customHeight="1">
      <c r="B380" s="450"/>
      <c r="D380" s="451" t="s">
        <v>78</v>
      </c>
      <c r="E380" s="460" t="s">
        <v>602</v>
      </c>
      <c r="F380" s="460" t="s">
        <v>603</v>
      </c>
      <c r="I380" s="498"/>
      <c r="J380" s="461">
        <f>BK380</f>
        <v>0</v>
      </c>
      <c r="L380" s="450"/>
      <c r="M380" s="454"/>
      <c r="N380" s="455"/>
      <c r="O380" s="455"/>
      <c r="P380" s="456">
        <f>P381</f>
        <v>8.0696879999999993</v>
      </c>
      <c r="Q380" s="455"/>
      <c r="R380" s="456">
        <f>R381</f>
        <v>0</v>
      </c>
      <c r="S380" s="455"/>
      <c r="T380" s="457">
        <f>T381</f>
        <v>0</v>
      </c>
      <c r="AR380" s="451" t="s">
        <v>86</v>
      </c>
      <c r="AT380" s="458" t="s">
        <v>78</v>
      </c>
      <c r="AU380" s="458" t="s">
        <v>86</v>
      </c>
      <c r="AY380" s="451" t="s">
        <v>141</v>
      </c>
      <c r="BK380" s="459">
        <f>BK381</f>
        <v>0</v>
      </c>
    </row>
    <row r="381" spans="1:65" s="378" customFormat="1" ht="37.9" customHeight="1">
      <c r="A381" s="251"/>
      <c r="B381" s="252"/>
      <c r="C381" s="368" t="s">
        <v>1138</v>
      </c>
      <c r="D381" s="368" t="s">
        <v>144</v>
      </c>
      <c r="E381" s="369" t="s">
        <v>1139</v>
      </c>
      <c r="F381" s="370" t="s">
        <v>1140</v>
      </c>
      <c r="G381" s="371" t="s">
        <v>228</v>
      </c>
      <c r="H381" s="372">
        <v>9.7460000000000004</v>
      </c>
      <c r="I381" s="151"/>
      <c r="J381" s="373">
        <f>ROUND(I381*H381,2)</f>
        <v>0</v>
      </c>
      <c r="K381" s="370" t="s">
        <v>148</v>
      </c>
      <c r="L381" s="252"/>
      <c r="M381" s="374" t="s">
        <v>1</v>
      </c>
      <c r="N381" s="375" t="s">
        <v>44</v>
      </c>
      <c r="O381" s="376">
        <v>0.82799999999999996</v>
      </c>
      <c r="P381" s="376">
        <f>O381*H381</f>
        <v>8.0696879999999993</v>
      </c>
      <c r="Q381" s="376">
        <v>0</v>
      </c>
      <c r="R381" s="376">
        <f>Q381*H381</f>
        <v>0</v>
      </c>
      <c r="S381" s="376">
        <v>0</v>
      </c>
      <c r="T381" s="377">
        <f>S381*H381</f>
        <v>0</v>
      </c>
      <c r="U381" s="251"/>
      <c r="V381" s="251"/>
      <c r="W381" s="251"/>
      <c r="X381" s="251"/>
      <c r="Y381" s="251"/>
      <c r="Z381" s="251"/>
      <c r="AA381" s="251"/>
      <c r="AB381" s="251"/>
      <c r="AC381" s="251"/>
      <c r="AD381" s="251"/>
      <c r="AE381" s="251"/>
      <c r="AR381" s="379" t="s">
        <v>149</v>
      </c>
      <c r="AT381" s="379" t="s">
        <v>144</v>
      </c>
      <c r="AU381" s="379" t="s">
        <v>88</v>
      </c>
      <c r="AY381" s="240" t="s">
        <v>141</v>
      </c>
      <c r="BE381" s="339">
        <f>IF(N381="základní",J381,0)</f>
        <v>0</v>
      </c>
      <c r="BF381" s="339">
        <f>IF(N381="snížená",J381,0)</f>
        <v>0</v>
      </c>
      <c r="BG381" s="339">
        <f>IF(N381="zákl. přenesená",J381,0)</f>
        <v>0</v>
      </c>
      <c r="BH381" s="339">
        <f>IF(N381="sníž. přenesená",J381,0)</f>
        <v>0</v>
      </c>
      <c r="BI381" s="339">
        <f>IF(N381="nulová",J381,0)</f>
        <v>0</v>
      </c>
      <c r="BJ381" s="240" t="s">
        <v>86</v>
      </c>
      <c r="BK381" s="339">
        <f>ROUND(I381*H381,2)</f>
        <v>0</v>
      </c>
      <c r="BL381" s="240" t="s">
        <v>149</v>
      </c>
      <c r="BM381" s="379" t="s">
        <v>1141</v>
      </c>
    </row>
    <row r="382" spans="1:65" s="449" customFormat="1" ht="25.9" customHeight="1">
      <c r="B382" s="450"/>
      <c r="D382" s="451" t="s">
        <v>78</v>
      </c>
      <c r="E382" s="452" t="s">
        <v>230</v>
      </c>
      <c r="F382" s="452" t="s">
        <v>231</v>
      </c>
      <c r="I382" s="498"/>
      <c r="J382" s="453">
        <f>BK382</f>
        <v>0</v>
      </c>
      <c r="L382" s="450"/>
      <c r="M382" s="454"/>
      <c r="N382" s="455"/>
      <c r="O382" s="455"/>
      <c r="P382" s="456">
        <f>SUM(P383:P384)</f>
        <v>0</v>
      </c>
      <c r="Q382" s="455"/>
      <c r="R382" s="456">
        <f>SUM(R383:R384)</f>
        <v>0</v>
      </c>
      <c r="S382" s="455"/>
      <c r="T382" s="457">
        <f>SUM(T383:T384)</f>
        <v>0</v>
      </c>
      <c r="AR382" s="451" t="s">
        <v>149</v>
      </c>
      <c r="AT382" s="458" t="s">
        <v>78</v>
      </c>
      <c r="AU382" s="458" t="s">
        <v>79</v>
      </c>
      <c r="AY382" s="451" t="s">
        <v>141</v>
      </c>
      <c r="BK382" s="459">
        <f>SUM(BK383:BK384)</f>
        <v>0</v>
      </c>
    </row>
    <row r="383" spans="1:65" s="378" customFormat="1" ht="14.45" customHeight="1">
      <c r="A383" s="251"/>
      <c r="B383" s="252"/>
      <c r="C383" s="368" t="s">
        <v>1142</v>
      </c>
      <c r="D383" s="368" t="s">
        <v>144</v>
      </c>
      <c r="E383" s="369" t="s">
        <v>1143</v>
      </c>
      <c r="F383" s="370" t="s">
        <v>1144</v>
      </c>
      <c r="G383" s="371" t="s">
        <v>147</v>
      </c>
      <c r="H383" s="372">
        <v>100.18</v>
      </c>
      <c r="I383" s="151"/>
      <c r="J383" s="373">
        <f>ROUND(I383*H383,2)</f>
        <v>0</v>
      </c>
      <c r="K383" s="370" t="s">
        <v>1</v>
      </c>
      <c r="L383" s="252"/>
      <c r="M383" s="374" t="s">
        <v>1</v>
      </c>
      <c r="N383" s="375" t="s">
        <v>44</v>
      </c>
      <c r="O383" s="376">
        <v>0</v>
      </c>
      <c r="P383" s="376">
        <f>O383*H383</f>
        <v>0</v>
      </c>
      <c r="Q383" s="376">
        <v>0</v>
      </c>
      <c r="R383" s="376">
        <f>Q383*H383</f>
        <v>0</v>
      </c>
      <c r="S383" s="376">
        <v>0</v>
      </c>
      <c r="T383" s="377">
        <f>S383*H383</f>
        <v>0</v>
      </c>
      <c r="U383" s="251"/>
      <c r="V383" s="251"/>
      <c r="W383" s="251"/>
      <c r="X383" s="251"/>
      <c r="Y383" s="251"/>
      <c r="Z383" s="251"/>
      <c r="AA383" s="251"/>
      <c r="AB383" s="251"/>
      <c r="AC383" s="251"/>
      <c r="AD383" s="251"/>
      <c r="AE383" s="251"/>
      <c r="AR383" s="379" t="s">
        <v>752</v>
      </c>
      <c r="AT383" s="379" t="s">
        <v>144</v>
      </c>
      <c r="AU383" s="379" t="s">
        <v>86</v>
      </c>
      <c r="AY383" s="240" t="s">
        <v>141</v>
      </c>
      <c r="BE383" s="339">
        <f>IF(N383="základní",J383,0)</f>
        <v>0</v>
      </c>
      <c r="BF383" s="339">
        <f>IF(N383="snížená",J383,0)</f>
        <v>0</v>
      </c>
      <c r="BG383" s="339">
        <f>IF(N383="zákl. přenesená",J383,0)</f>
        <v>0</v>
      </c>
      <c r="BH383" s="339">
        <f>IF(N383="sníž. přenesená",J383,0)</f>
        <v>0</v>
      </c>
      <c r="BI383" s="339">
        <f>IF(N383="nulová",J383,0)</f>
        <v>0</v>
      </c>
      <c r="BJ383" s="240" t="s">
        <v>86</v>
      </c>
      <c r="BK383" s="339">
        <f>ROUND(I383*H383,2)</f>
        <v>0</v>
      </c>
      <c r="BL383" s="240" t="s">
        <v>752</v>
      </c>
      <c r="BM383" s="379" t="s">
        <v>1145</v>
      </c>
    </row>
    <row r="384" spans="1:65" s="378" customFormat="1" ht="14.45" customHeight="1">
      <c r="A384" s="251"/>
      <c r="B384" s="252"/>
      <c r="C384" s="368" t="s">
        <v>1146</v>
      </c>
      <c r="D384" s="368" t="s">
        <v>144</v>
      </c>
      <c r="E384" s="369" t="s">
        <v>1147</v>
      </c>
      <c r="F384" s="370" t="s">
        <v>1148</v>
      </c>
      <c r="G384" s="371" t="s">
        <v>238</v>
      </c>
      <c r="H384" s="372">
        <v>1</v>
      </c>
      <c r="I384" s="151"/>
      <c r="J384" s="373">
        <f>ROUND(I384*H384,2)</f>
        <v>0</v>
      </c>
      <c r="K384" s="370" t="s">
        <v>1</v>
      </c>
      <c r="L384" s="252"/>
      <c r="M384" s="491" t="s">
        <v>1</v>
      </c>
      <c r="N384" s="492" t="s">
        <v>44</v>
      </c>
      <c r="O384" s="493">
        <v>0</v>
      </c>
      <c r="P384" s="493">
        <f>O384*H384</f>
        <v>0</v>
      </c>
      <c r="Q384" s="493">
        <v>0</v>
      </c>
      <c r="R384" s="493">
        <f>Q384*H384</f>
        <v>0</v>
      </c>
      <c r="S384" s="493">
        <v>0</v>
      </c>
      <c r="T384" s="494">
        <f>S384*H384</f>
        <v>0</v>
      </c>
      <c r="U384" s="251"/>
      <c r="V384" s="251"/>
      <c r="W384" s="251"/>
      <c r="X384" s="251"/>
      <c r="Y384" s="251"/>
      <c r="Z384" s="251"/>
      <c r="AA384" s="251"/>
      <c r="AB384" s="251"/>
      <c r="AC384" s="251"/>
      <c r="AD384" s="251"/>
      <c r="AE384" s="251"/>
      <c r="AR384" s="379" t="s">
        <v>752</v>
      </c>
      <c r="AT384" s="379" t="s">
        <v>144</v>
      </c>
      <c r="AU384" s="379" t="s">
        <v>86</v>
      </c>
      <c r="AY384" s="240" t="s">
        <v>141</v>
      </c>
      <c r="BE384" s="339">
        <f>IF(N384="základní",J384,0)</f>
        <v>0</v>
      </c>
      <c r="BF384" s="339">
        <f>IF(N384="snížená",J384,0)</f>
        <v>0</v>
      </c>
      <c r="BG384" s="339">
        <f>IF(N384="zákl. přenesená",J384,0)</f>
        <v>0</v>
      </c>
      <c r="BH384" s="339">
        <f>IF(N384="sníž. přenesená",J384,0)</f>
        <v>0</v>
      </c>
      <c r="BI384" s="339">
        <f>IF(N384="nulová",J384,0)</f>
        <v>0</v>
      </c>
      <c r="BJ384" s="240" t="s">
        <v>86</v>
      </c>
      <c r="BK384" s="339">
        <f>ROUND(I384*H384,2)</f>
        <v>0</v>
      </c>
      <c r="BL384" s="240" t="s">
        <v>752</v>
      </c>
      <c r="BM384" s="379" t="s">
        <v>1149</v>
      </c>
    </row>
    <row r="385" spans="1:31" s="378" customFormat="1" ht="6.95" customHeight="1">
      <c r="A385" s="251"/>
      <c r="B385" s="278"/>
      <c r="C385" s="279"/>
      <c r="D385" s="279"/>
      <c r="E385" s="279"/>
      <c r="F385" s="279"/>
      <c r="G385" s="279"/>
      <c r="H385" s="279"/>
      <c r="I385" s="279"/>
      <c r="J385" s="279"/>
      <c r="K385" s="279"/>
      <c r="L385" s="252"/>
      <c r="M385" s="251"/>
      <c r="O385" s="251"/>
      <c r="P385" s="251"/>
      <c r="Q385" s="251"/>
      <c r="R385" s="251"/>
      <c r="S385" s="251"/>
      <c r="T385" s="251"/>
      <c r="U385" s="251"/>
      <c r="V385" s="251"/>
      <c r="W385" s="251"/>
      <c r="X385" s="251"/>
      <c r="Y385" s="251"/>
      <c r="Z385" s="251"/>
      <c r="AA385" s="251"/>
      <c r="AB385" s="251"/>
      <c r="AC385" s="251"/>
      <c r="AD385" s="251"/>
      <c r="AE385" s="251"/>
    </row>
  </sheetData>
  <sheetProtection password="CC0C" sheet="1" objects="1" scenarios="1"/>
  <autoFilter ref="C128:K384" xr:uid="{00000000-0009-0000-0000-000005000000}"/>
  <mergeCells count="11">
    <mergeCell ref="L2:V2"/>
    <mergeCell ref="E87:H87"/>
    <mergeCell ref="E89:H89"/>
    <mergeCell ref="E117:H117"/>
    <mergeCell ref="E119:H119"/>
    <mergeCell ref="E121:H121"/>
    <mergeCell ref="E7:H7"/>
    <mergeCell ref="E9:H9"/>
    <mergeCell ref="E11:H11"/>
    <mergeCell ref="E29:H29"/>
    <mergeCell ref="E85:H85"/>
  </mergeCells>
  <pageMargins left="0.78740157480314965" right="0.39370078740157483" top="0.39370078740157483" bottom="0.39370078740157483" header="0" footer="0"/>
  <pageSetup paperSize="9" scale="72" fitToHeight="100" orientation="portrait" blackAndWhite="1" r:id="rId1"/>
  <headerFooter>
    <oddFooter>&amp;CStrana &amp;P z &amp;N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E58239-44E8-4FCD-9777-487C2200D8C3}">
  <dimension ref="A1:BI148"/>
  <sheetViews>
    <sheetView topLeftCell="A55" workbookViewId="0">
      <selection activeCell="I89" sqref="I89"/>
    </sheetView>
  </sheetViews>
  <sheetFormatPr defaultRowHeight="11.25"/>
  <cols>
    <col min="1" max="1" width="8.33203125" style="95" customWidth="1"/>
    <col min="2" max="2" width="1.6640625" style="95" customWidth="1"/>
    <col min="3" max="3" width="4.1640625" style="95" customWidth="1"/>
    <col min="4" max="4" width="4.33203125" style="95" customWidth="1"/>
    <col min="5" max="5" width="17.1640625" style="95" customWidth="1"/>
    <col min="6" max="6" width="75" style="95" customWidth="1"/>
    <col min="7" max="7" width="8.6640625" style="95" customWidth="1"/>
    <col min="8" max="8" width="11.1640625" style="95" customWidth="1"/>
    <col min="9" max="9" width="12.6640625" style="95" customWidth="1"/>
    <col min="10" max="10" width="22.83203125" style="95" customWidth="1"/>
    <col min="11" max="11" width="2.83203125" style="95" customWidth="1"/>
    <col min="12" max="12" width="16.33203125" style="95" customWidth="1"/>
    <col min="13" max="13" width="12.33203125" style="95" customWidth="1"/>
    <col min="14" max="14" width="16.33203125" style="95" customWidth="1"/>
    <col min="15" max="15" width="12.33203125" style="95" customWidth="1"/>
    <col min="16" max="16" width="15" style="95" customWidth="1"/>
    <col min="17" max="17" width="11" style="95" customWidth="1"/>
    <col min="18" max="18" width="15" style="95" customWidth="1"/>
    <col min="19" max="19" width="16.33203125" style="95" customWidth="1"/>
    <col min="20" max="20" width="11" style="95" customWidth="1"/>
    <col min="21" max="21" width="15" style="95" customWidth="1"/>
    <col min="22" max="22" width="16.33203125" style="95" customWidth="1"/>
    <col min="23" max="16384" width="9.33203125" style="95"/>
  </cols>
  <sheetData>
    <row r="1" spans="1:61" ht="21.75" customHeight="1">
      <c r="A1" s="233"/>
      <c r="B1" s="234"/>
      <c r="C1" s="234"/>
      <c r="D1" s="235" t="s">
        <v>1150</v>
      </c>
      <c r="E1" s="234"/>
      <c r="F1" s="236" t="s">
        <v>1151</v>
      </c>
      <c r="G1" s="237" t="s">
        <v>1152</v>
      </c>
      <c r="H1" s="237"/>
      <c r="I1" s="234"/>
      <c r="J1" s="236" t="s">
        <v>1153</v>
      </c>
      <c r="K1" s="235"/>
      <c r="L1" s="238"/>
      <c r="M1" s="238"/>
      <c r="N1" s="233"/>
      <c r="O1" s="233"/>
      <c r="P1" s="233"/>
      <c r="Q1" s="233"/>
      <c r="R1" s="233"/>
      <c r="S1" s="233"/>
      <c r="T1" s="233"/>
      <c r="U1" s="233"/>
      <c r="V1" s="233"/>
      <c r="W1" s="233"/>
      <c r="X1" s="233"/>
      <c r="Y1" s="233"/>
      <c r="Z1" s="233"/>
      <c r="AA1" s="233"/>
      <c r="AB1" s="233"/>
      <c r="AC1" s="233"/>
      <c r="AD1" s="233"/>
      <c r="AE1" s="233"/>
      <c r="AF1" s="233"/>
      <c r="AG1" s="233"/>
      <c r="AH1" s="233"/>
      <c r="AI1" s="233"/>
      <c r="AJ1" s="233"/>
      <c r="AK1" s="233"/>
      <c r="AL1" s="233"/>
      <c r="AM1" s="233"/>
      <c r="AN1" s="233"/>
      <c r="AO1" s="233"/>
      <c r="AP1" s="233"/>
      <c r="AQ1" s="233"/>
      <c r="AR1" s="233"/>
      <c r="AS1" s="233"/>
      <c r="AT1" s="233"/>
      <c r="AU1" s="233"/>
      <c r="AV1" s="233"/>
      <c r="AW1" s="233"/>
      <c r="AX1" s="233"/>
      <c r="AY1" s="233"/>
      <c r="AZ1" s="233"/>
      <c r="BA1" s="233"/>
      <c r="BB1" s="233"/>
      <c r="BC1" s="233"/>
      <c r="BD1" s="233"/>
      <c r="BE1" s="233"/>
      <c r="BF1" s="233"/>
      <c r="BG1" s="233"/>
      <c r="BH1" s="233"/>
      <c r="BI1" s="233"/>
    </row>
    <row r="2" spans="1:61" ht="36.950000000000003" customHeight="1">
      <c r="L2" s="239"/>
      <c r="M2" s="239"/>
      <c r="AK2" s="240" t="s">
        <v>1154</v>
      </c>
    </row>
    <row r="3" spans="1:61" ht="6.95" customHeight="1">
      <c r="B3" s="241"/>
      <c r="C3" s="242"/>
      <c r="D3" s="242"/>
      <c r="E3" s="242"/>
      <c r="F3" s="242"/>
      <c r="G3" s="242"/>
      <c r="H3" s="242"/>
      <c r="I3" s="242"/>
      <c r="J3" s="242"/>
      <c r="K3" s="243"/>
      <c r="AK3" s="240" t="s">
        <v>88</v>
      </c>
    </row>
    <row r="4" spans="1:61" ht="36.950000000000003" customHeight="1">
      <c r="B4" s="244"/>
      <c r="C4" s="245"/>
      <c r="D4" s="246" t="s">
        <v>1155</v>
      </c>
      <c r="E4" s="245"/>
      <c r="F4" s="245"/>
      <c r="G4" s="245"/>
      <c r="H4" s="245"/>
      <c r="I4" s="245"/>
      <c r="J4" s="245"/>
      <c r="K4" s="247"/>
      <c r="AK4" s="240" t="s">
        <v>3</v>
      </c>
    </row>
    <row r="5" spans="1:61" ht="6.95" customHeight="1">
      <c r="B5" s="244"/>
      <c r="C5" s="245"/>
      <c r="D5" s="245"/>
      <c r="E5" s="245"/>
      <c r="F5" s="245"/>
      <c r="G5" s="245"/>
      <c r="H5" s="245"/>
      <c r="I5" s="245"/>
      <c r="J5" s="245"/>
      <c r="K5" s="247"/>
    </row>
    <row r="6" spans="1:61" ht="15">
      <c r="B6" s="244"/>
      <c r="C6" s="245"/>
      <c r="D6" s="248" t="s">
        <v>14</v>
      </c>
      <c r="E6" s="245"/>
      <c r="F6" s="245"/>
      <c r="G6" s="245"/>
      <c r="H6" s="245"/>
      <c r="I6" s="245"/>
      <c r="J6" s="245"/>
      <c r="K6" s="247"/>
    </row>
    <row r="7" spans="1:61" ht="16.5" customHeight="1">
      <c r="B7" s="244"/>
      <c r="C7" s="245"/>
      <c r="D7" s="245"/>
      <c r="E7" s="249" t="str">
        <f>'[1]Rekapitulace stavby'!K6</f>
        <v>Kosmonosy, obnova vodovodu a kanalizace - 2. etapa - část C</v>
      </c>
      <c r="F7" s="250"/>
      <c r="G7" s="250"/>
      <c r="H7" s="250"/>
      <c r="I7" s="245"/>
      <c r="J7" s="245"/>
      <c r="K7" s="247"/>
    </row>
    <row r="8" spans="1:61" s="251" customFormat="1" ht="15">
      <c r="B8" s="252"/>
      <c r="C8" s="253"/>
      <c r="D8" s="248" t="s">
        <v>109</v>
      </c>
      <c r="E8" s="253"/>
      <c r="F8" s="253"/>
      <c r="G8" s="253"/>
      <c r="H8" s="253"/>
      <c r="I8" s="253"/>
      <c r="J8" s="253"/>
      <c r="K8" s="254"/>
    </row>
    <row r="9" spans="1:61" s="251" customFormat="1" ht="36.950000000000003" customHeight="1">
      <c r="B9" s="252"/>
      <c r="C9" s="253"/>
      <c r="D9" s="253"/>
      <c r="E9" s="255" t="s">
        <v>1156</v>
      </c>
      <c r="F9" s="255"/>
      <c r="G9" s="255"/>
      <c r="H9" s="255"/>
      <c r="I9" s="253"/>
      <c r="J9" s="253"/>
      <c r="K9" s="254"/>
    </row>
    <row r="10" spans="1:61" s="251" customFormat="1">
      <c r="B10" s="252"/>
      <c r="C10" s="253"/>
      <c r="D10" s="253"/>
      <c r="E10" s="253"/>
      <c r="F10" s="253"/>
      <c r="G10" s="253"/>
      <c r="H10" s="253"/>
      <c r="I10" s="253"/>
      <c r="J10" s="253"/>
      <c r="K10" s="254"/>
    </row>
    <row r="11" spans="1:61" s="251" customFormat="1" ht="14.45" customHeight="1">
      <c r="B11" s="252"/>
      <c r="C11" s="253"/>
      <c r="D11" s="248" t="s">
        <v>16</v>
      </c>
      <c r="E11" s="253"/>
      <c r="F11" s="256" t="s">
        <v>1</v>
      </c>
      <c r="G11" s="253"/>
      <c r="H11" s="253"/>
      <c r="I11" s="248" t="s">
        <v>17</v>
      </c>
      <c r="J11" s="256" t="s">
        <v>1</v>
      </c>
      <c r="K11" s="254"/>
    </row>
    <row r="12" spans="1:61" s="251" customFormat="1" ht="14.45" customHeight="1">
      <c r="B12" s="252"/>
      <c r="C12" s="253"/>
      <c r="D12" s="248" t="s">
        <v>18</v>
      </c>
      <c r="E12" s="253"/>
      <c r="F12" s="256" t="s">
        <v>19</v>
      </c>
      <c r="G12" s="253"/>
      <c r="H12" s="253"/>
      <c r="I12" s="248" t="s">
        <v>20</v>
      </c>
      <c r="J12" s="257"/>
      <c r="K12" s="254"/>
    </row>
    <row r="13" spans="1:61" s="251" customFormat="1" ht="10.9" customHeight="1">
      <c r="B13" s="252"/>
      <c r="C13" s="253"/>
      <c r="D13" s="253"/>
      <c r="E13" s="253"/>
      <c r="F13" s="253"/>
      <c r="G13" s="253"/>
      <c r="H13" s="253"/>
      <c r="I13" s="253"/>
      <c r="J13" s="253"/>
      <c r="K13" s="254"/>
    </row>
    <row r="14" spans="1:61" s="251" customFormat="1" ht="14.45" customHeight="1">
      <c r="B14" s="252"/>
      <c r="C14" s="253"/>
      <c r="D14" s="248" t="s">
        <v>22</v>
      </c>
      <c r="E14" s="253"/>
      <c r="F14" s="253"/>
      <c r="G14" s="253"/>
      <c r="H14" s="253"/>
      <c r="I14" s="248" t="s">
        <v>23</v>
      </c>
      <c r="J14" s="256" t="s">
        <v>1</v>
      </c>
      <c r="K14" s="254"/>
    </row>
    <row r="15" spans="1:61" s="251" customFormat="1" ht="18" customHeight="1">
      <c r="B15" s="252"/>
      <c r="C15" s="253"/>
      <c r="D15" s="253"/>
      <c r="E15" s="256" t="s">
        <v>25</v>
      </c>
      <c r="F15" s="253"/>
      <c r="G15" s="253"/>
      <c r="H15" s="253"/>
      <c r="I15" s="248" t="s">
        <v>26</v>
      </c>
      <c r="J15" s="256" t="s">
        <v>1</v>
      </c>
      <c r="K15" s="254"/>
    </row>
    <row r="16" spans="1:61" s="251" customFormat="1" ht="6.95" customHeight="1">
      <c r="B16" s="252"/>
      <c r="C16" s="253"/>
      <c r="D16" s="253"/>
      <c r="E16" s="253"/>
      <c r="F16" s="253"/>
      <c r="G16" s="253"/>
      <c r="H16" s="253"/>
      <c r="I16" s="253"/>
      <c r="J16" s="253"/>
      <c r="K16" s="254"/>
    </row>
    <row r="17" spans="2:11" s="251" customFormat="1" ht="14.45" customHeight="1">
      <c r="B17" s="252"/>
      <c r="C17" s="253"/>
      <c r="D17" s="248" t="s">
        <v>1157</v>
      </c>
      <c r="E17" s="253"/>
      <c r="F17" s="253"/>
      <c r="G17" s="253"/>
      <c r="H17" s="253"/>
      <c r="I17" s="248" t="s">
        <v>23</v>
      </c>
      <c r="J17" s="256" t="str">
        <f>IF('[2]Rekapitulace stavby'!AN13="Vyplň údaj","",IF('[2]Rekapitulace stavby'!AN13="","",'[2]Rekapitulace stavby'!AN13))</f>
        <v/>
      </c>
      <c r="K17" s="254"/>
    </row>
    <row r="18" spans="2:11" s="251" customFormat="1" ht="18" customHeight="1">
      <c r="B18" s="252"/>
      <c r="C18" s="253"/>
      <c r="D18" s="253"/>
      <c r="E18" s="256" t="str">
        <f>IF('[2]Rekapitulace stavby'!E14="Vyplň údaj","",IF('[2]Rekapitulace stavby'!E14="","",'[2]Rekapitulace stavby'!E14))</f>
        <v/>
      </c>
      <c r="F18" s="253"/>
      <c r="G18" s="253"/>
      <c r="H18" s="253"/>
      <c r="I18" s="248" t="s">
        <v>26</v>
      </c>
      <c r="J18" s="256" t="str">
        <f>IF('[2]Rekapitulace stavby'!AN14="Vyplň údaj","",IF('[2]Rekapitulace stavby'!AN14="","",'[2]Rekapitulace stavby'!AN14))</f>
        <v/>
      </c>
      <c r="K18" s="254"/>
    </row>
    <row r="19" spans="2:11" s="251" customFormat="1" ht="6.95" customHeight="1">
      <c r="B19" s="252"/>
      <c r="C19" s="253"/>
      <c r="D19" s="253"/>
      <c r="E19" s="253"/>
      <c r="F19" s="253"/>
      <c r="G19" s="253"/>
      <c r="H19" s="253"/>
      <c r="I19" s="253"/>
      <c r="J19" s="253"/>
      <c r="K19" s="254"/>
    </row>
    <row r="20" spans="2:11" s="251" customFormat="1" ht="14.45" customHeight="1">
      <c r="B20" s="252"/>
      <c r="C20" s="253"/>
      <c r="D20" s="248" t="s">
        <v>30</v>
      </c>
      <c r="E20" s="253"/>
      <c r="F20" s="253"/>
      <c r="G20" s="253"/>
      <c r="H20" s="253"/>
      <c r="I20" s="248" t="s">
        <v>23</v>
      </c>
      <c r="J20" s="256" t="s">
        <v>1</v>
      </c>
      <c r="K20" s="254"/>
    </row>
    <row r="21" spans="2:11" s="251" customFormat="1" ht="18" customHeight="1">
      <c r="B21" s="252"/>
      <c r="C21" s="253"/>
      <c r="D21" s="253"/>
      <c r="E21" s="256" t="s">
        <v>1158</v>
      </c>
      <c r="F21" s="253"/>
      <c r="G21" s="253"/>
      <c r="H21" s="253"/>
      <c r="I21" s="248" t="s">
        <v>26</v>
      </c>
      <c r="J21" s="256" t="s">
        <v>1</v>
      </c>
      <c r="K21" s="254"/>
    </row>
    <row r="22" spans="2:11" s="251" customFormat="1" ht="6.95" customHeight="1">
      <c r="B22" s="252"/>
      <c r="C22" s="253"/>
      <c r="D22" s="253"/>
      <c r="E22" s="253"/>
      <c r="F22" s="253"/>
      <c r="G22" s="253"/>
      <c r="H22" s="253"/>
      <c r="I22" s="253"/>
      <c r="J22" s="253"/>
      <c r="K22" s="254"/>
    </row>
    <row r="23" spans="2:11" s="251" customFormat="1" ht="14.45" customHeight="1">
      <c r="B23" s="252"/>
      <c r="C23" s="253"/>
      <c r="D23" s="248" t="s">
        <v>37</v>
      </c>
      <c r="E23" s="253"/>
      <c r="F23" s="253"/>
      <c r="G23" s="253"/>
      <c r="H23" s="253"/>
      <c r="I23" s="253"/>
      <c r="J23" s="253"/>
      <c r="K23" s="254"/>
    </row>
    <row r="24" spans="2:11" s="262" customFormat="1" ht="71.25" customHeight="1">
      <c r="B24" s="258"/>
      <c r="C24" s="259"/>
      <c r="D24" s="259"/>
      <c r="E24" s="260" t="s">
        <v>38</v>
      </c>
      <c r="F24" s="260"/>
      <c r="G24" s="260"/>
      <c r="H24" s="260"/>
      <c r="I24" s="259"/>
      <c r="J24" s="259"/>
      <c r="K24" s="261"/>
    </row>
    <row r="25" spans="2:11" s="251" customFormat="1" ht="6.95" customHeight="1">
      <c r="B25" s="252"/>
      <c r="C25" s="253"/>
      <c r="D25" s="253"/>
      <c r="E25" s="253"/>
      <c r="F25" s="253"/>
      <c r="G25" s="253"/>
      <c r="H25" s="253"/>
      <c r="I25" s="253"/>
      <c r="J25" s="253"/>
      <c r="K25" s="254"/>
    </row>
    <row r="26" spans="2:11" s="251" customFormat="1" ht="6.95" customHeight="1">
      <c r="B26" s="252"/>
      <c r="C26" s="253"/>
      <c r="D26" s="263"/>
      <c r="E26" s="263"/>
      <c r="F26" s="263"/>
      <c r="G26" s="263"/>
      <c r="H26" s="263"/>
      <c r="I26" s="263"/>
      <c r="J26" s="263"/>
      <c r="K26" s="264"/>
    </row>
    <row r="27" spans="2:11" s="251" customFormat="1" ht="25.35" customHeight="1">
      <c r="B27" s="252"/>
      <c r="C27" s="253"/>
      <c r="D27" s="265" t="s">
        <v>39</v>
      </c>
      <c r="E27" s="253"/>
      <c r="F27" s="253"/>
      <c r="G27" s="253"/>
      <c r="H27" s="253"/>
      <c r="I27" s="253"/>
      <c r="J27" s="266">
        <f>ROUND(J82,2)</f>
        <v>0</v>
      </c>
      <c r="K27" s="254"/>
    </row>
    <row r="28" spans="2:11" s="251" customFormat="1" ht="6.95" customHeight="1">
      <c r="B28" s="252"/>
      <c r="C28" s="253"/>
      <c r="D28" s="263"/>
      <c r="E28" s="263"/>
      <c r="F28" s="263"/>
      <c r="G28" s="263"/>
      <c r="H28" s="263"/>
      <c r="I28" s="263"/>
      <c r="J28" s="263"/>
      <c r="K28" s="264"/>
    </row>
    <row r="29" spans="2:11" s="251" customFormat="1" ht="14.45" customHeight="1">
      <c r="B29" s="252"/>
      <c r="C29" s="253"/>
      <c r="D29" s="253"/>
      <c r="E29" s="253"/>
      <c r="F29" s="267" t="s">
        <v>41</v>
      </c>
      <c r="G29" s="253"/>
      <c r="H29" s="253"/>
      <c r="I29" s="267" t="s">
        <v>40</v>
      </c>
      <c r="J29" s="267" t="s">
        <v>42</v>
      </c>
      <c r="K29" s="254"/>
    </row>
    <row r="30" spans="2:11" s="251" customFormat="1" ht="14.45" customHeight="1">
      <c r="B30" s="252"/>
      <c r="C30" s="253"/>
      <c r="D30" s="268" t="s">
        <v>43</v>
      </c>
      <c r="E30" s="268" t="s">
        <v>44</v>
      </c>
      <c r="F30" s="269"/>
      <c r="G30" s="253"/>
      <c r="H30" s="253"/>
      <c r="I30" s="270">
        <v>0.21</v>
      </c>
      <c r="J30" s="269"/>
      <c r="K30" s="254"/>
    </row>
    <row r="31" spans="2:11" s="251" customFormat="1" ht="14.45" customHeight="1">
      <c r="B31" s="252"/>
      <c r="C31" s="253"/>
      <c r="D31" s="253"/>
      <c r="E31" s="268" t="s">
        <v>45</v>
      </c>
      <c r="F31" s="269"/>
      <c r="G31" s="253"/>
      <c r="H31" s="253"/>
      <c r="I31" s="270">
        <v>0.15</v>
      </c>
      <c r="J31" s="269"/>
      <c r="K31" s="254"/>
    </row>
    <row r="32" spans="2:11" s="251" customFormat="1" ht="14.45" hidden="1" customHeight="1">
      <c r="B32" s="252"/>
      <c r="C32" s="253"/>
      <c r="D32" s="253"/>
      <c r="E32" s="268" t="s">
        <v>46</v>
      </c>
      <c r="F32" s="269" t="e">
        <f>ROUND(SUM(AX82:AX147), 2)</f>
        <v>#REF!</v>
      </c>
      <c r="G32" s="253"/>
      <c r="H32" s="253"/>
      <c r="I32" s="270">
        <v>0.21</v>
      </c>
      <c r="J32" s="269"/>
      <c r="K32" s="254"/>
    </row>
    <row r="33" spans="2:11" s="251" customFormat="1" ht="14.45" hidden="1" customHeight="1">
      <c r="B33" s="252"/>
      <c r="C33" s="253"/>
      <c r="D33" s="253"/>
      <c r="E33" s="268" t="s">
        <v>47</v>
      </c>
      <c r="F33" s="269" t="e">
        <f>ROUND(SUM(AY82:AY147), 2)</f>
        <v>#REF!</v>
      </c>
      <c r="G33" s="253"/>
      <c r="H33" s="253"/>
      <c r="I33" s="270">
        <v>0.15</v>
      </c>
      <c r="J33" s="269"/>
      <c r="K33" s="254"/>
    </row>
    <row r="34" spans="2:11" s="251" customFormat="1" ht="14.45" hidden="1" customHeight="1">
      <c r="B34" s="252"/>
      <c r="C34" s="253"/>
      <c r="D34" s="253"/>
      <c r="E34" s="268" t="s">
        <v>48</v>
      </c>
      <c r="F34" s="269" t="e">
        <f>ROUND(SUM(AZ82:AZ147), 2)</f>
        <v>#REF!</v>
      </c>
      <c r="G34" s="253"/>
      <c r="H34" s="253"/>
      <c r="I34" s="270">
        <v>0</v>
      </c>
      <c r="J34" s="269"/>
      <c r="K34" s="254"/>
    </row>
    <row r="35" spans="2:11" s="251" customFormat="1" ht="6.95" customHeight="1">
      <c r="B35" s="252"/>
      <c r="C35" s="253"/>
      <c r="D35" s="253"/>
      <c r="E35" s="253"/>
      <c r="F35" s="253"/>
      <c r="G35" s="253"/>
      <c r="H35" s="253"/>
      <c r="I35" s="253"/>
      <c r="J35" s="253"/>
      <c r="K35" s="254"/>
    </row>
    <row r="36" spans="2:11" s="251" customFormat="1" ht="25.35" customHeight="1">
      <c r="B36" s="252"/>
      <c r="C36" s="271"/>
      <c r="D36" s="272" t="s">
        <v>49</v>
      </c>
      <c r="E36" s="273"/>
      <c r="F36" s="273"/>
      <c r="G36" s="274" t="s">
        <v>50</v>
      </c>
      <c r="H36" s="275" t="s">
        <v>51</v>
      </c>
      <c r="I36" s="273"/>
      <c r="J36" s="276"/>
      <c r="K36" s="277"/>
    </row>
    <row r="37" spans="2:11" s="251" customFormat="1" ht="14.45" customHeight="1">
      <c r="B37" s="278"/>
      <c r="C37" s="279"/>
      <c r="D37" s="279"/>
      <c r="E37" s="279"/>
      <c r="F37" s="279"/>
      <c r="G37" s="279"/>
      <c r="H37" s="279"/>
      <c r="I37" s="279"/>
      <c r="J37" s="279"/>
      <c r="K37" s="280"/>
    </row>
    <row r="41" spans="2:11" s="251" customFormat="1" ht="6.95" customHeight="1">
      <c r="B41" s="281"/>
      <c r="C41" s="282"/>
      <c r="D41" s="282"/>
      <c r="E41" s="282"/>
      <c r="F41" s="282"/>
      <c r="G41" s="282"/>
      <c r="H41" s="282"/>
      <c r="I41" s="282"/>
      <c r="J41" s="282"/>
      <c r="K41" s="283"/>
    </row>
    <row r="42" spans="2:11" s="251" customFormat="1" ht="36.950000000000003" customHeight="1">
      <c r="B42" s="252"/>
      <c r="C42" s="246" t="s">
        <v>113</v>
      </c>
      <c r="D42" s="253"/>
      <c r="E42" s="253"/>
      <c r="F42" s="253"/>
      <c r="G42" s="253"/>
      <c r="H42" s="253"/>
      <c r="I42" s="253"/>
      <c r="J42" s="253"/>
      <c r="K42" s="254"/>
    </row>
    <row r="43" spans="2:11" s="251" customFormat="1" ht="6.95" customHeight="1">
      <c r="B43" s="252"/>
      <c r="C43" s="253"/>
      <c r="D43" s="253"/>
      <c r="E43" s="253"/>
      <c r="F43" s="253"/>
      <c r="G43" s="253"/>
      <c r="H43" s="253"/>
      <c r="I43" s="253"/>
      <c r="J43" s="253"/>
      <c r="K43" s="254"/>
    </row>
    <row r="44" spans="2:11" s="251" customFormat="1" ht="14.45" customHeight="1">
      <c r="B44" s="252"/>
      <c r="C44" s="248" t="s">
        <v>14</v>
      </c>
      <c r="D44" s="253"/>
      <c r="E44" s="253"/>
      <c r="F44" s="253"/>
      <c r="G44" s="253"/>
      <c r="H44" s="253"/>
      <c r="I44" s="253"/>
      <c r="J44" s="253"/>
      <c r="K44" s="254"/>
    </row>
    <row r="45" spans="2:11" s="251" customFormat="1" ht="16.5" customHeight="1">
      <c r="B45" s="252"/>
      <c r="C45" s="253"/>
      <c r="D45" s="253"/>
      <c r="E45" s="284" t="str">
        <f>E7</f>
        <v>Kosmonosy, obnova vodovodu a kanalizace - 2. etapa - část C</v>
      </c>
      <c r="F45" s="285"/>
      <c r="G45" s="285"/>
      <c r="H45" s="285"/>
      <c r="I45" s="253"/>
      <c r="J45" s="253"/>
      <c r="K45" s="254"/>
    </row>
    <row r="46" spans="2:11" s="251" customFormat="1" ht="14.45" customHeight="1">
      <c r="B46" s="252"/>
      <c r="C46" s="248" t="s">
        <v>109</v>
      </c>
      <c r="D46" s="253"/>
      <c r="E46" s="253"/>
      <c r="F46" s="253"/>
      <c r="G46" s="253"/>
      <c r="H46" s="253"/>
      <c r="I46" s="253"/>
      <c r="J46" s="253"/>
      <c r="K46" s="254"/>
    </row>
    <row r="47" spans="2:11" s="251" customFormat="1" ht="17.25" customHeight="1">
      <c r="B47" s="252"/>
      <c r="C47" s="253"/>
      <c r="D47" s="253"/>
      <c r="E47" s="255" t="str">
        <f>E9</f>
        <v>06 - Vedlejší a ostaní náklady</v>
      </c>
      <c r="F47" s="286"/>
      <c r="G47" s="286"/>
      <c r="H47" s="286"/>
      <c r="I47" s="253"/>
      <c r="J47" s="253"/>
      <c r="K47" s="254"/>
    </row>
    <row r="48" spans="2:11" s="251" customFormat="1" ht="6.95" customHeight="1">
      <c r="B48" s="252"/>
      <c r="C48" s="253"/>
      <c r="D48" s="253"/>
      <c r="E48" s="253"/>
      <c r="F48" s="253"/>
      <c r="G48" s="253"/>
      <c r="H48" s="253"/>
      <c r="I48" s="253"/>
      <c r="J48" s="253"/>
      <c r="K48" s="254"/>
    </row>
    <row r="49" spans="2:38" s="251" customFormat="1" ht="18" customHeight="1">
      <c r="B49" s="252"/>
      <c r="C49" s="248" t="s">
        <v>18</v>
      </c>
      <c r="D49" s="253"/>
      <c r="E49" s="253"/>
      <c r="F49" s="256" t="str">
        <f>F12</f>
        <v>Kosmonosy</v>
      </c>
      <c r="G49" s="253"/>
      <c r="H49" s="253"/>
      <c r="I49" s="248" t="s">
        <v>20</v>
      </c>
      <c r="J49" s="257" t="str">
        <f>IF(J12="","",J12)</f>
        <v/>
      </c>
      <c r="K49" s="254"/>
    </row>
    <row r="50" spans="2:38" s="251" customFormat="1" ht="6.95" customHeight="1">
      <c r="B50" s="252"/>
      <c r="C50" s="253"/>
      <c r="D50" s="253"/>
      <c r="E50" s="253"/>
      <c r="F50" s="253"/>
      <c r="G50" s="253"/>
      <c r="H50" s="253"/>
      <c r="I50" s="253"/>
      <c r="J50" s="253"/>
      <c r="K50" s="254"/>
    </row>
    <row r="51" spans="2:38" s="251" customFormat="1" ht="15">
      <c r="B51" s="252"/>
      <c r="C51" s="248" t="s">
        <v>22</v>
      </c>
      <c r="D51" s="253"/>
      <c r="E51" s="253"/>
      <c r="F51" s="256" t="str">
        <f>E15</f>
        <v>Vodovody a kanalizace Mladá Boleslav, a.s.</v>
      </c>
      <c r="G51" s="253"/>
      <c r="H51" s="253"/>
      <c r="I51" s="248" t="s">
        <v>30</v>
      </c>
      <c r="J51" s="260" t="str">
        <f>E21</f>
        <v>Šindlar s.r.o., Na Brně 372/2a, Hradec Králové 6</v>
      </c>
      <c r="K51" s="254"/>
    </row>
    <row r="52" spans="2:38" s="251" customFormat="1" ht="14.45" customHeight="1">
      <c r="B52" s="252"/>
      <c r="C52" s="248" t="s">
        <v>1157</v>
      </c>
      <c r="D52" s="253"/>
      <c r="E52" s="253"/>
      <c r="F52" s="256" t="str">
        <f>IF(E18="","",E18)</f>
        <v/>
      </c>
      <c r="G52" s="253"/>
      <c r="H52" s="253"/>
      <c r="I52" s="253"/>
      <c r="J52" s="287"/>
      <c r="K52" s="254"/>
    </row>
    <row r="53" spans="2:38" s="251" customFormat="1" ht="10.35" customHeight="1">
      <c r="B53" s="252"/>
      <c r="C53" s="253"/>
      <c r="D53" s="253"/>
      <c r="E53" s="253"/>
      <c r="F53" s="253"/>
      <c r="G53" s="253"/>
      <c r="H53" s="253"/>
      <c r="I53" s="253"/>
      <c r="J53" s="253"/>
      <c r="K53" s="254"/>
    </row>
    <row r="54" spans="2:38" s="251" customFormat="1" ht="29.25" customHeight="1">
      <c r="B54" s="252"/>
      <c r="C54" s="288" t="s">
        <v>114</v>
      </c>
      <c r="D54" s="271"/>
      <c r="E54" s="271"/>
      <c r="F54" s="271"/>
      <c r="G54" s="271"/>
      <c r="H54" s="271"/>
      <c r="I54" s="271"/>
      <c r="J54" s="289" t="s">
        <v>115</v>
      </c>
      <c r="K54" s="290"/>
    </row>
    <row r="55" spans="2:38" s="251" customFormat="1" ht="10.35" customHeight="1">
      <c r="B55" s="252"/>
      <c r="C55" s="253"/>
      <c r="D55" s="253"/>
      <c r="E55" s="253"/>
      <c r="F55" s="253"/>
      <c r="G55" s="253"/>
      <c r="H55" s="253"/>
      <c r="I55" s="253"/>
      <c r="J55" s="253"/>
      <c r="K55" s="254"/>
    </row>
    <row r="56" spans="2:38" s="251" customFormat="1" ht="29.25" customHeight="1">
      <c r="B56" s="252"/>
      <c r="C56" s="291" t="s">
        <v>138</v>
      </c>
      <c r="D56" s="253"/>
      <c r="E56" s="253"/>
      <c r="F56" s="253"/>
      <c r="G56" s="253"/>
      <c r="H56" s="253"/>
      <c r="I56" s="253"/>
      <c r="J56" s="266">
        <f>J82</f>
        <v>0</v>
      </c>
      <c r="K56" s="254"/>
      <c r="AL56" s="240" t="s">
        <v>117</v>
      </c>
    </row>
    <row r="57" spans="2:38" s="298" customFormat="1" ht="24.95" customHeight="1">
      <c r="B57" s="292"/>
      <c r="C57" s="293"/>
      <c r="D57" s="294" t="s">
        <v>1159</v>
      </c>
      <c r="E57" s="295"/>
      <c r="F57" s="295"/>
      <c r="G57" s="295"/>
      <c r="H57" s="295"/>
      <c r="I57" s="295"/>
      <c r="J57" s="296">
        <f>J83</f>
        <v>0</v>
      </c>
      <c r="K57" s="297"/>
    </row>
    <row r="58" spans="2:38" s="305" customFormat="1" ht="19.899999999999999" customHeight="1">
      <c r="B58" s="299"/>
      <c r="C58" s="300"/>
      <c r="D58" s="301" t="s">
        <v>1160</v>
      </c>
      <c r="E58" s="302"/>
      <c r="F58" s="302"/>
      <c r="G58" s="302"/>
      <c r="H58" s="302"/>
      <c r="I58" s="302"/>
      <c r="J58" s="303">
        <f>J84</f>
        <v>0</v>
      </c>
      <c r="K58" s="304"/>
    </row>
    <row r="59" spans="2:38" s="298" customFormat="1" ht="24.95" customHeight="1">
      <c r="B59" s="292"/>
      <c r="C59" s="293"/>
      <c r="D59" s="294" t="s">
        <v>1161</v>
      </c>
      <c r="E59" s="295"/>
      <c r="F59" s="295"/>
      <c r="G59" s="295"/>
      <c r="H59" s="295"/>
      <c r="I59" s="295"/>
      <c r="J59" s="296">
        <f>J93</f>
        <v>0</v>
      </c>
      <c r="K59" s="297"/>
    </row>
    <row r="60" spans="2:38" s="305" customFormat="1" ht="19.899999999999999" customHeight="1">
      <c r="B60" s="299"/>
      <c r="C60" s="300"/>
      <c r="D60" s="301" t="s">
        <v>1162</v>
      </c>
      <c r="E60" s="302"/>
      <c r="F60" s="302"/>
      <c r="G60" s="302"/>
      <c r="H60" s="302"/>
      <c r="I60" s="302"/>
      <c r="J60" s="303">
        <f>J94</f>
        <v>0</v>
      </c>
      <c r="K60" s="304"/>
    </row>
    <row r="61" spans="2:38" s="305" customFormat="1" ht="19.899999999999999" customHeight="1">
      <c r="B61" s="299"/>
      <c r="C61" s="300"/>
      <c r="D61" s="301" t="s">
        <v>1163</v>
      </c>
      <c r="E61" s="302"/>
      <c r="F61" s="302"/>
      <c r="G61" s="302"/>
      <c r="H61" s="302"/>
      <c r="I61" s="302"/>
      <c r="J61" s="303">
        <f>J116</f>
        <v>0</v>
      </c>
      <c r="K61" s="304"/>
    </row>
    <row r="62" spans="2:38" s="305" customFormat="1" ht="19.899999999999999" customHeight="1">
      <c r="B62" s="299"/>
      <c r="C62" s="300"/>
      <c r="D62" s="301" t="s">
        <v>1164</v>
      </c>
      <c r="E62" s="302"/>
      <c r="F62" s="302"/>
      <c r="G62" s="302"/>
      <c r="H62" s="302"/>
      <c r="I62" s="302"/>
      <c r="J62" s="303">
        <f>J143</f>
        <v>0</v>
      </c>
      <c r="K62" s="304"/>
    </row>
    <row r="63" spans="2:38" s="251" customFormat="1" ht="21.75" customHeight="1">
      <c r="B63" s="252"/>
      <c r="C63" s="253"/>
      <c r="D63" s="253"/>
      <c r="E63" s="253"/>
      <c r="F63" s="253"/>
      <c r="G63" s="253"/>
      <c r="H63" s="253"/>
      <c r="I63" s="253"/>
      <c r="J63" s="253"/>
      <c r="K63" s="254"/>
    </row>
    <row r="64" spans="2:38" s="251" customFormat="1" ht="6.95" customHeight="1">
      <c r="B64" s="278"/>
      <c r="C64" s="279"/>
      <c r="D64" s="279"/>
      <c r="E64" s="279"/>
      <c r="F64" s="279"/>
      <c r="G64" s="279"/>
      <c r="H64" s="279"/>
      <c r="I64" s="279"/>
      <c r="J64" s="279"/>
      <c r="K64" s="280"/>
    </row>
    <row r="68" spans="2:11" s="251" customFormat="1" ht="6.95" customHeight="1">
      <c r="B68" s="281"/>
      <c r="C68" s="282"/>
      <c r="D68" s="282"/>
      <c r="E68" s="282"/>
      <c r="F68" s="282"/>
      <c r="G68" s="282"/>
      <c r="H68" s="282"/>
      <c r="I68" s="282"/>
      <c r="J68" s="282"/>
      <c r="K68" s="282"/>
    </row>
    <row r="69" spans="2:11" s="251" customFormat="1" ht="36.950000000000003" customHeight="1">
      <c r="B69" s="252"/>
      <c r="C69" s="306" t="s">
        <v>126</v>
      </c>
    </row>
    <row r="70" spans="2:11" s="251" customFormat="1" ht="6.95" customHeight="1">
      <c r="B70" s="252"/>
    </row>
    <row r="71" spans="2:11" s="251" customFormat="1" ht="14.45" customHeight="1">
      <c r="B71" s="252"/>
      <c r="C71" s="307" t="s">
        <v>14</v>
      </c>
    </row>
    <row r="72" spans="2:11" s="251" customFormat="1" ht="16.5" customHeight="1">
      <c r="B72" s="252"/>
      <c r="E72" s="308" t="str">
        <f>E7</f>
        <v>Kosmonosy, obnova vodovodu a kanalizace - 2. etapa - část C</v>
      </c>
      <c r="F72" s="309"/>
      <c r="G72" s="309"/>
      <c r="H72" s="309"/>
    </row>
    <row r="73" spans="2:11" s="251" customFormat="1" ht="14.45" customHeight="1">
      <c r="B73" s="252"/>
      <c r="C73" s="307" t="s">
        <v>109</v>
      </c>
    </row>
    <row r="74" spans="2:11" s="251" customFormat="1" ht="17.25" customHeight="1">
      <c r="B74" s="252"/>
      <c r="E74" s="310" t="str">
        <f>E9</f>
        <v>06 - Vedlejší a ostaní náklady</v>
      </c>
      <c r="F74" s="311"/>
      <c r="G74" s="311"/>
      <c r="H74" s="311"/>
    </row>
    <row r="75" spans="2:11" s="251" customFormat="1" ht="6.95" customHeight="1">
      <c r="B75" s="252"/>
    </row>
    <row r="76" spans="2:11" s="251" customFormat="1" ht="18" customHeight="1">
      <c r="B76" s="252"/>
      <c r="C76" s="307" t="s">
        <v>18</v>
      </c>
      <c r="F76" s="312" t="str">
        <f>F12</f>
        <v>Kosmonosy</v>
      </c>
      <c r="I76" s="307" t="s">
        <v>20</v>
      </c>
      <c r="J76" s="313" t="str">
        <f>IF(J12="","",J12)</f>
        <v/>
      </c>
    </row>
    <row r="77" spans="2:11" s="251" customFormat="1" ht="6.95" customHeight="1">
      <c r="B77" s="252"/>
    </row>
    <row r="78" spans="2:11" s="251" customFormat="1" ht="15">
      <c r="B78" s="252"/>
      <c r="C78" s="307" t="s">
        <v>22</v>
      </c>
      <c r="F78" s="312" t="str">
        <f>E15</f>
        <v>Vodovody a kanalizace Mladá Boleslav, a.s.</v>
      </c>
      <c r="I78" s="307" t="s">
        <v>30</v>
      </c>
      <c r="J78" s="312" t="str">
        <f>E21</f>
        <v>Šindlar s.r.o., Na Brně 372/2a, Hradec Králové 6</v>
      </c>
    </row>
    <row r="79" spans="2:11" s="251" customFormat="1" ht="14.45" customHeight="1">
      <c r="B79" s="252"/>
      <c r="C79" s="307" t="s">
        <v>1157</v>
      </c>
      <c r="F79" s="312" t="str">
        <f>IF(E18="","",E18)</f>
        <v/>
      </c>
    </row>
    <row r="80" spans="2:11" s="251" customFormat="1" ht="10.35" customHeight="1">
      <c r="B80" s="252"/>
    </row>
    <row r="81" spans="2:56" s="318" customFormat="1" ht="29.25" customHeight="1">
      <c r="B81" s="314"/>
      <c r="C81" s="315" t="s">
        <v>127</v>
      </c>
      <c r="D81" s="316" t="s">
        <v>64</v>
      </c>
      <c r="E81" s="316" t="s">
        <v>60</v>
      </c>
      <c r="F81" s="316" t="s">
        <v>61</v>
      </c>
      <c r="G81" s="316" t="s">
        <v>128</v>
      </c>
      <c r="H81" s="316" t="s">
        <v>129</v>
      </c>
      <c r="I81" s="316" t="s">
        <v>130</v>
      </c>
      <c r="J81" s="316" t="s">
        <v>115</v>
      </c>
      <c r="K81" s="317"/>
    </row>
    <row r="82" spans="2:56" s="251" customFormat="1" ht="29.25" customHeight="1">
      <c r="B82" s="252"/>
      <c r="C82" s="319" t="s">
        <v>138</v>
      </c>
      <c r="J82" s="320">
        <f>BB82</f>
        <v>0</v>
      </c>
      <c r="AK82" s="240" t="s">
        <v>78</v>
      </c>
      <c r="AL82" s="240" t="s">
        <v>117</v>
      </c>
      <c r="BB82" s="321">
        <f>BB83+BB93</f>
        <v>0</v>
      </c>
    </row>
    <row r="83" spans="2:56" s="323" customFormat="1" ht="37.35" customHeight="1">
      <c r="B83" s="322"/>
      <c r="D83" s="324" t="s">
        <v>78</v>
      </c>
      <c r="E83" s="325" t="s">
        <v>1165</v>
      </c>
      <c r="F83" s="325" t="s">
        <v>1166</v>
      </c>
      <c r="J83" s="326">
        <f>BB83</f>
        <v>0</v>
      </c>
      <c r="AI83" s="324" t="s">
        <v>149</v>
      </c>
      <c r="AK83" s="327" t="s">
        <v>78</v>
      </c>
      <c r="AL83" s="327" t="s">
        <v>79</v>
      </c>
      <c r="AP83" s="324" t="s">
        <v>141</v>
      </c>
      <c r="BB83" s="328">
        <f>BB84</f>
        <v>0</v>
      </c>
    </row>
    <row r="84" spans="2:56" s="323" customFormat="1" ht="19.899999999999999" customHeight="1">
      <c r="B84" s="322"/>
      <c r="D84" s="324" t="s">
        <v>78</v>
      </c>
      <c r="E84" s="329" t="s">
        <v>1167</v>
      </c>
      <c r="F84" s="329" t="s">
        <v>231</v>
      </c>
      <c r="I84" s="330"/>
      <c r="J84" s="331">
        <f>BB84</f>
        <v>0</v>
      </c>
      <c r="AI84" s="324" t="s">
        <v>149</v>
      </c>
      <c r="AK84" s="327" t="s">
        <v>78</v>
      </c>
      <c r="AL84" s="327" t="s">
        <v>86</v>
      </c>
      <c r="AP84" s="324" t="s">
        <v>141</v>
      </c>
      <c r="BB84" s="328">
        <f>SUM(BB85:BB92)</f>
        <v>0</v>
      </c>
    </row>
    <row r="85" spans="2:56" s="251" customFormat="1" ht="38.25" customHeight="1">
      <c r="B85" s="252"/>
      <c r="C85" s="332" t="s">
        <v>86</v>
      </c>
      <c r="D85" s="332" t="s">
        <v>144</v>
      </c>
      <c r="E85" s="333" t="s">
        <v>1168</v>
      </c>
      <c r="F85" s="334" t="s">
        <v>1169</v>
      </c>
      <c r="G85" s="335" t="s">
        <v>1170</v>
      </c>
      <c r="H85" s="336">
        <v>20</v>
      </c>
      <c r="I85" s="337"/>
      <c r="J85" s="338">
        <f>ROUND(I85*H85,2)</f>
        <v>0</v>
      </c>
      <c r="K85" s="334"/>
      <c r="AI85" s="240" t="s">
        <v>1171</v>
      </c>
      <c r="AK85" s="240" t="s">
        <v>144</v>
      </c>
      <c r="AL85" s="240" t="s">
        <v>88</v>
      </c>
      <c r="AP85" s="240" t="s">
        <v>141</v>
      </c>
      <c r="AV85" s="339" t="e">
        <f>IF(#REF!="základní",J85,0)</f>
        <v>#REF!</v>
      </c>
      <c r="AW85" s="339" t="e">
        <f>IF(#REF!="snížená",J85,0)</f>
        <v>#REF!</v>
      </c>
      <c r="AX85" s="339" t="e">
        <f>IF(#REF!="zákl. přenesená",J85,0)</f>
        <v>#REF!</v>
      </c>
      <c r="AY85" s="339" t="e">
        <f>IF(#REF!="sníž. přenesená",J85,0)</f>
        <v>#REF!</v>
      </c>
      <c r="AZ85" s="339" t="e">
        <f>IF(#REF!="nulová",J85,0)</f>
        <v>#REF!</v>
      </c>
      <c r="BA85" s="240" t="s">
        <v>86</v>
      </c>
      <c r="BB85" s="339">
        <f>ROUND(I85*H85,2)</f>
        <v>0</v>
      </c>
      <c r="BC85" s="240" t="s">
        <v>1171</v>
      </c>
      <c r="BD85" s="240" t="s">
        <v>1172</v>
      </c>
    </row>
    <row r="86" spans="2:56" s="341" customFormat="1" ht="13.5">
      <c r="B86" s="340"/>
      <c r="D86" s="342" t="s">
        <v>156</v>
      </c>
      <c r="E86" s="343" t="s">
        <v>1</v>
      </c>
      <c r="F86" s="344" t="s">
        <v>1173</v>
      </c>
      <c r="H86" s="343" t="s">
        <v>1</v>
      </c>
      <c r="I86" s="345"/>
      <c r="AK86" s="343" t="s">
        <v>156</v>
      </c>
      <c r="AL86" s="343" t="s">
        <v>88</v>
      </c>
      <c r="AM86" s="341" t="s">
        <v>86</v>
      </c>
      <c r="AN86" s="341" t="s">
        <v>34</v>
      </c>
      <c r="AO86" s="341" t="s">
        <v>79</v>
      </c>
      <c r="AP86" s="343" t="s">
        <v>141</v>
      </c>
    </row>
    <row r="87" spans="2:56" s="341" customFormat="1" ht="13.5">
      <c r="B87" s="340"/>
      <c r="D87" s="342" t="s">
        <v>156</v>
      </c>
      <c r="E87" s="343" t="s">
        <v>1</v>
      </c>
      <c r="F87" s="344" t="s">
        <v>1174</v>
      </c>
      <c r="H87" s="343" t="s">
        <v>1</v>
      </c>
      <c r="I87" s="345"/>
      <c r="AK87" s="343" t="s">
        <v>156</v>
      </c>
      <c r="AL87" s="343" t="s">
        <v>88</v>
      </c>
      <c r="AM87" s="341" t="s">
        <v>86</v>
      </c>
      <c r="AN87" s="341" t="s">
        <v>34</v>
      </c>
      <c r="AO87" s="341" t="s">
        <v>79</v>
      </c>
      <c r="AP87" s="343" t="s">
        <v>141</v>
      </c>
    </row>
    <row r="88" spans="2:56" s="347" customFormat="1" ht="13.5">
      <c r="B88" s="346"/>
      <c r="D88" s="342" t="s">
        <v>156</v>
      </c>
      <c r="E88" s="348" t="s">
        <v>1</v>
      </c>
      <c r="F88" s="349"/>
      <c r="H88" s="350"/>
      <c r="I88" s="351"/>
      <c r="AK88" s="348" t="s">
        <v>156</v>
      </c>
      <c r="AL88" s="348" t="s">
        <v>88</v>
      </c>
      <c r="AM88" s="347" t="s">
        <v>88</v>
      </c>
      <c r="AN88" s="347" t="s">
        <v>34</v>
      </c>
      <c r="AO88" s="347" t="s">
        <v>86</v>
      </c>
      <c r="AP88" s="348" t="s">
        <v>141</v>
      </c>
    </row>
    <row r="89" spans="2:56" s="251" customFormat="1" ht="16.5" customHeight="1">
      <c r="B89" s="252"/>
      <c r="C89" s="332" t="s">
        <v>88</v>
      </c>
      <c r="D89" s="332" t="s">
        <v>144</v>
      </c>
      <c r="E89" s="333" t="s">
        <v>1175</v>
      </c>
      <c r="F89" s="334" t="s">
        <v>1176</v>
      </c>
      <c r="G89" s="335" t="s">
        <v>1170</v>
      </c>
      <c r="H89" s="336">
        <v>1</v>
      </c>
      <c r="I89" s="337"/>
      <c r="J89" s="338">
        <f>ROUND(I89*H89,2)</f>
        <v>0</v>
      </c>
      <c r="K89" s="334"/>
      <c r="AI89" s="240" t="s">
        <v>1171</v>
      </c>
      <c r="AK89" s="240" t="s">
        <v>144</v>
      </c>
      <c r="AL89" s="240" t="s">
        <v>88</v>
      </c>
      <c r="AP89" s="240" t="s">
        <v>141</v>
      </c>
      <c r="AV89" s="339" t="e">
        <f>IF(#REF!="základní",J89,0)</f>
        <v>#REF!</v>
      </c>
      <c r="AW89" s="339" t="e">
        <f>IF(#REF!="snížená",J89,0)</f>
        <v>#REF!</v>
      </c>
      <c r="AX89" s="339" t="e">
        <f>IF(#REF!="zákl. přenesená",J89,0)</f>
        <v>#REF!</v>
      </c>
      <c r="AY89" s="339" t="e">
        <f>IF(#REF!="sníž. přenesená",J89,0)</f>
        <v>#REF!</v>
      </c>
      <c r="AZ89" s="339" t="e">
        <f>IF(#REF!="nulová",J89,0)</f>
        <v>#REF!</v>
      </c>
      <c r="BA89" s="240" t="s">
        <v>86</v>
      </c>
      <c r="BB89" s="339">
        <f>ROUND(I89*H89,2)</f>
        <v>0</v>
      </c>
      <c r="BC89" s="240" t="s">
        <v>1171</v>
      </c>
      <c r="BD89" s="240" t="s">
        <v>1177</v>
      </c>
    </row>
    <row r="90" spans="2:56" s="341" customFormat="1" ht="13.5">
      <c r="B90" s="340"/>
      <c r="D90" s="342" t="s">
        <v>156</v>
      </c>
      <c r="E90" s="343" t="s">
        <v>1</v>
      </c>
      <c r="F90" s="344" t="s">
        <v>1178</v>
      </c>
      <c r="H90" s="343" t="s">
        <v>1</v>
      </c>
      <c r="I90" s="345"/>
      <c r="AK90" s="343" t="s">
        <v>156</v>
      </c>
      <c r="AL90" s="343" t="s">
        <v>88</v>
      </c>
      <c r="AM90" s="341" t="s">
        <v>86</v>
      </c>
      <c r="AN90" s="341" t="s">
        <v>34</v>
      </c>
      <c r="AO90" s="341" t="s">
        <v>79</v>
      </c>
      <c r="AP90" s="343" t="s">
        <v>141</v>
      </c>
    </row>
    <row r="91" spans="2:56" s="341" customFormat="1" ht="13.5">
      <c r="B91" s="340"/>
      <c r="D91" s="342" t="s">
        <v>156</v>
      </c>
      <c r="E91" s="343" t="s">
        <v>1</v>
      </c>
      <c r="F91" s="344" t="s">
        <v>1179</v>
      </c>
      <c r="H91" s="343" t="s">
        <v>1</v>
      </c>
      <c r="I91" s="345"/>
      <c r="AK91" s="343" t="s">
        <v>156</v>
      </c>
      <c r="AL91" s="343" t="s">
        <v>88</v>
      </c>
      <c r="AM91" s="341" t="s">
        <v>86</v>
      </c>
      <c r="AN91" s="341" t="s">
        <v>34</v>
      </c>
      <c r="AO91" s="341" t="s">
        <v>79</v>
      </c>
      <c r="AP91" s="343" t="s">
        <v>141</v>
      </c>
    </row>
    <row r="92" spans="2:56" s="347" customFormat="1" ht="13.5">
      <c r="B92" s="346"/>
      <c r="D92" s="342" t="s">
        <v>156</v>
      </c>
      <c r="E92" s="348" t="s">
        <v>1</v>
      </c>
      <c r="F92" s="349" t="s">
        <v>86</v>
      </c>
      <c r="H92" s="350">
        <v>1</v>
      </c>
      <c r="I92" s="351"/>
      <c r="AK92" s="348" t="s">
        <v>156</v>
      </c>
      <c r="AL92" s="348" t="s">
        <v>88</v>
      </c>
      <c r="AM92" s="347" t="s">
        <v>88</v>
      </c>
      <c r="AN92" s="347" t="s">
        <v>34</v>
      </c>
      <c r="AO92" s="347" t="s">
        <v>86</v>
      </c>
      <c r="AP92" s="348" t="s">
        <v>141</v>
      </c>
    </row>
    <row r="93" spans="2:56" s="323" customFormat="1" ht="37.35" customHeight="1">
      <c r="B93" s="322"/>
      <c r="D93" s="324" t="s">
        <v>78</v>
      </c>
      <c r="E93" s="325" t="s">
        <v>1180</v>
      </c>
      <c r="F93" s="325" t="s">
        <v>1181</v>
      </c>
      <c r="I93" s="352"/>
      <c r="J93" s="326">
        <f>BB93</f>
        <v>0</v>
      </c>
      <c r="AI93" s="324" t="s">
        <v>157</v>
      </c>
      <c r="AK93" s="327" t="s">
        <v>78</v>
      </c>
      <c r="AL93" s="327" t="s">
        <v>79</v>
      </c>
      <c r="AP93" s="324" t="s">
        <v>141</v>
      </c>
      <c r="BB93" s="328">
        <f>BB94+BB116+BB143</f>
        <v>0</v>
      </c>
    </row>
    <row r="94" spans="2:56" s="323" customFormat="1" ht="19.899999999999999" customHeight="1">
      <c r="B94" s="322"/>
      <c r="D94" s="324" t="s">
        <v>78</v>
      </c>
      <c r="E94" s="329" t="s">
        <v>1182</v>
      </c>
      <c r="F94" s="329" t="s">
        <v>1183</v>
      </c>
      <c r="I94" s="352"/>
      <c r="J94" s="331">
        <f>BB94</f>
        <v>0</v>
      </c>
      <c r="AI94" s="324" t="s">
        <v>157</v>
      </c>
      <c r="AK94" s="327" t="s">
        <v>78</v>
      </c>
      <c r="AL94" s="327" t="s">
        <v>86</v>
      </c>
      <c r="AP94" s="324" t="s">
        <v>141</v>
      </c>
      <c r="BB94" s="328">
        <f>SUM(BB95:BB115)</f>
        <v>0</v>
      </c>
    </row>
    <row r="95" spans="2:56" s="251" customFormat="1" ht="16.5" customHeight="1">
      <c r="B95" s="252"/>
      <c r="C95" s="332" t="s">
        <v>142</v>
      </c>
      <c r="D95" s="332" t="s">
        <v>144</v>
      </c>
      <c r="E95" s="333" t="s">
        <v>1184</v>
      </c>
      <c r="F95" s="334" t="s">
        <v>1185</v>
      </c>
      <c r="G95" s="335" t="s">
        <v>1170</v>
      </c>
      <c r="H95" s="336">
        <v>1</v>
      </c>
      <c r="I95" s="337"/>
      <c r="J95" s="338">
        <f>ROUND(I95*H95,2)</f>
        <v>0</v>
      </c>
      <c r="K95" s="334"/>
      <c r="AI95" s="240" t="s">
        <v>1171</v>
      </c>
      <c r="AK95" s="240" t="s">
        <v>144</v>
      </c>
      <c r="AL95" s="240" t="s">
        <v>88</v>
      </c>
      <c r="AP95" s="240" t="s">
        <v>141</v>
      </c>
      <c r="AV95" s="339" t="e">
        <f>IF(#REF!="základní",J95,0)</f>
        <v>#REF!</v>
      </c>
      <c r="AW95" s="339" t="e">
        <f>IF(#REF!="snížená",J95,0)</f>
        <v>#REF!</v>
      </c>
      <c r="AX95" s="339" t="e">
        <f>IF(#REF!="zákl. přenesená",J95,0)</f>
        <v>#REF!</v>
      </c>
      <c r="AY95" s="339" t="e">
        <f>IF(#REF!="sníž. přenesená",J95,0)</f>
        <v>#REF!</v>
      </c>
      <c r="AZ95" s="339" t="e">
        <f>IF(#REF!="nulová",J95,0)</f>
        <v>#REF!</v>
      </c>
      <c r="BA95" s="240" t="s">
        <v>86</v>
      </c>
      <c r="BB95" s="339">
        <f>ROUND(I95*H95,2)</f>
        <v>0</v>
      </c>
      <c r="BC95" s="240" t="s">
        <v>1171</v>
      </c>
      <c r="BD95" s="240" t="s">
        <v>1186</v>
      </c>
    </row>
    <row r="96" spans="2:56" s="251" customFormat="1" ht="16.5" customHeight="1">
      <c r="B96" s="252"/>
      <c r="C96" s="332" t="s">
        <v>149</v>
      </c>
      <c r="D96" s="332" t="s">
        <v>144</v>
      </c>
      <c r="E96" s="333" t="s">
        <v>1187</v>
      </c>
      <c r="F96" s="334" t="s">
        <v>1188</v>
      </c>
      <c r="G96" s="335" t="s">
        <v>1170</v>
      </c>
      <c r="H96" s="336">
        <v>1</v>
      </c>
      <c r="I96" s="337"/>
      <c r="J96" s="338">
        <f>ROUND(I96*H96,2)</f>
        <v>0</v>
      </c>
      <c r="K96" s="334"/>
      <c r="AI96" s="240" t="s">
        <v>1171</v>
      </c>
      <c r="AK96" s="240" t="s">
        <v>144</v>
      </c>
      <c r="AL96" s="240" t="s">
        <v>88</v>
      </c>
      <c r="AP96" s="240" t="s">
        <v>141</v>
      </c>
      <c r="AV96" s="339" t="e">
        <f>IF(#REF!="základní",J96,0)</f>
        <v>#REF!</v>
      </c>
      <c r="AW96" s="339" t="e">
        <f>IF(#REF!="snížená",J96,0)</f>
        <v>#REF!</v>
      </c>
      <c r="AX96" s="339" t="e">
        <f>IF(#REF!="zákl. přenesená",J96,0)</f>
        <v>#REF!</v>
      </c>
      <c r="AY96" s="339" t="e">
        <f>IF(#REF!="sníž. přenesená",J96,0)</f>
        <v>#REF!</v>
      </c>
      <c r="AZ96" s="339" t="e">
        <f>IF(#REF!="nulová",J96,0)</f>
        <v>#REF!</v>
      </c>
      <c r="BA96" s="240" t="s">
        <v>86</v>
      </c>
      <c r="BB96" s="339">
        <f>ROUND(I96*H96,2)</f>
        <v>0</v>
      </c>
      <c r="BC96" s="240" t="s">
        <v>1171</v>
      </c>
      <c r="BD96" s="240" t="s">
        <v>1189</v>
      </c>
    </row>
    <row r="97" spans="2:56" s="251" customFormat="1" ht="16.5" customHeight="1">
      <c r="B97" s="252"/>
      <c r="C97" s="332" t="s">
        <v>157</v>
      </c>
      <c r="D97" s="332" t="s">
        <v>144</v>
      </c>
      <c r="E97" s="333" t="s">
        <v>1190</v>
      </c>
      <c r="F97" s="334" t="s">
        <v>1191</v>
      </c>
      <c r="G97" s="335" t="s">
        <v>238</v>
      </c>
      <c r="H97" s="336">
        <v>10</v>
      </c>
      <c r="I97" s="337"/>
      <c r="J97" s="338">
        <f>ROUND(I97*H97,2)</f>
        <v>0</v>
      </c>
      <c r="K97" s="334"/>
      <c r="AI97" s="240" t="s">
        <v>1171</v>
      </c>
      <c r="AK97" s="240" t="s">
        <v>144</v>
      </c>
      <c r="AL97" s="240" t="s">
        <v>88</v>
      </c>
      <c r="AP97" s="240" t="s">
        <v>141</v>
      </c>
      <c r="AV97" s="339" t="e">
        <f>IF(#REF!="základní",J97,0)</f>
        <v>#REF!</v>
      </c>
      <c r="AW97" s="339" t="e">
        <f>IF(#REF!="snížená",J97,0)</f>
        <v>#REF!</v>
      </c>
      <c r="AX97" s="339" t="e">
        <f>IF(#REF!="zákl. přenesená",J97,0)</f>
        <v>#REF!</v>
      </c>
      <c r="AY97" s="339" t="e">
        <f>IF(#REF!="sníž. přenesená",J97,0)</f>
        <v>#REF!</v>
      </c>
      <c r="AZ97" s="339" t="e">
        <f>IF(#REF!="nulová",J97,0)</f>
        <v>#REF!</v>
      </c>
      <c r="BA97" s="240" t="s">
        <v>86</v>
      </c>
      <c r="BB97" s="339">
        <f>ROUND(I97*H97,2)</f>
        <v>0</v>
      </c>
      <c r="BC97" s="240" t="s">
        <v>1171</v>
      </c>
      <c r="BD97" s="240" t="s">
        <v>1192</v>
      </c>
    </row>
    <row r="98" spans="2:56" s="251" customFormat="1" ht="25.5" customHeight="1">
      <c r="B98" s="252"/>
      <c r="C98" s="332" t="s">
        <v>177</v>
      </c>
      <c r="D98" s="332" t="s">
        <v>144</v>
      </c>
      <c r="E98" s="333" t="s">
        <v>1193</v>
      </c>
      <c r="F98" s="334" t="s">
        <v>1194</v>
      </c>
      <c r="G98" s="335" t="s">
        <v>1170</v>
      </c>
      <c r="H98" s="336">
        <v>1</v>
      </c>
      <c r="I98" s="337"/>
      <c r="J98" s="338">
        <f>ROUND(I98*H98,2)</f>
        <v>0</v>
      </c>
      <c r="K98" s="334"/>
      <c r="AI98" s="240" t="s">
        <v>1171</v>
      </c>
      <c r="AK98" s="240" t="s">
        <v>144</v>
      </c>
      <c r="AL98" s="240" t="s">
        <v>88</v>
      </c>
      <c r="AP98" s="240" t="s">
        <v>141</v>
      </c>
      <c r="AV98" s="339" t="e">
        <f>IF(#REF!="základní",J98,0)</f>
        <v>#REF!</v>
      </c>
      <c r="AW98" s="339" t="e">
        <f>IF(#REF!="snížená",J98,0)</f>
        <v>#REF!</v>
      </c>
      <c r="AX98" s="339" t="e">
        <f>IF(#REF!="zákl. přenesená",J98,0)</f>
        <v>#REF!</v>
      </c>
      <c r="AY98" s="339" t="e">
        <f>IF(#REF!="sníž. přenesená",J98,0)</f>
        <v>#REF!</v>
      </c>
      <c r="AZ98" s="339" t="e">
        <f>IF(#REF!="nulová",J98,0)</f>
        <v>#REF!</v>
      </c>
      <c r="BA98" s="240" t="s">
        <v>86</v>
      </c>
      <c r="BB98" s="339">
        <f>ROUND(I98*H98,2)</f>
        <v>0</v>
      </c>
      <c r="BC98" s="240" t="s">
        <v>1171</v>
      </c>
      <c r="BD98" s="240" t="s">
        <v>1195</v>
      </c>
    </row>
    <row r="99" spans="2:56" s="341" customFormat="1" ht="13.5">
      <c r="B99" s="340"/>
      <c r="D99" s="342" t="s">
        <v>156</v>
      </c>
      <c r="E99" s="343" t="s">
        <v>1</v>
      </c>
      <c r="F99" s="344" t="s">
        <v>1196</v>
      </c>
      <c r="H99" s="343" t="s">
        <v>1</v>
      </c>
      <c r="I99" s="345"/>
      <c r="AK99" s="343" t="s">
        <v>156</v>
      </c>
      <c r="AL99" s="343" t="s">
        <v>88</v>
      </c>
      <c r="AM99" s="341" t="s">
        <v>86</v>
      </c>
      <c r="AN99" s="341" t="s">
        <v>34</v>
      </c>
      <c r="AO99" s="341" t="s">
        <v>79</v>
      </c>
      <c r="AP99" s="343" t="s">
        <v>141</v>
      </c>
    </row>
    <row r="100" spans="2:56" s="347" customFormat="1" ht="13.5">
      <c r="B100" s="346"/>
      <c r="D100" s="342" t="s">
        <v>156</v>
      </c>
      <c r="E100" s="348" t="s">
        <v>1</v>
      </c>
      <c r="F100" s="349" t="s">
        <v>86</v>
      </c>
      <c r="H100" s="350">
        <v>1</v>
      </c>
      <c r="I100" s="351"/>
      <c r="AK100" s="348" t="s">
        <v>156</v>
      </c>
      <c r="AL100" s="348" t="s">
        <v>88</v>
      </c>
      <c r="AM100" s="347" t="s">
        <v>88</v>
      </c>
      <c r="AN100" s="347" t="s">
        <v>34</v>
      </c>
      <c r="AO100" s="347" t="s">
        <v>86</v>
      </c>
      <c r="AP100" s="348" t="s">
        <v>141</v>
      </c>
    </row>
    <row r="101" spans="2:56" s="251" customFormat="1" ht="16.5" customHeight="1">
      <c r="B101" s="252"/>
      <c r="C101" s="332" t="s">
        <v>181</v>
      </c>
      <c r="D101" s="332" t="s">
        <v>144</v>
      </c>
      <c r="E101" s="333" t="s">
        <v>1197</v>
      </c>
      <c r="F101" s="334" t="s">
        <v>1198</v>
      </c>
      <c r="G101" s="335" t="s">
        <v>1170</v>
      </c>
      <c r="H101" s="336">
        <v>1</v>
      </c>
      <c r="I101" s="337"/>
      <c r="J101" s="338">
        <f>ROUND(I101*H101,2)</f>
        <v>0</v>
      </c>
      <c r="K101" s="334"/>
      <c r="AI101" s="240" t="s">
        <v>1171</v>
      </c>
      <c r="AK101" s="240" t="s">
        <v>144</v>
      </c>
      <c r="AL101" s="240" t="s">
        <v>88</v>
      </c>
      <c r="AP101" s="240" t="s">
        <v>141</v>
      </c>
      <c r="AV101" s="339" t="e">
        <f>IF(#REF!="základní",J101,0)</f>
        <v>#REF!</v>
      </c>
      <c r="AW101" s="339" t="e">
        <f>IF(#REF!="snížená",J101,0)</f>
        <v>#REF!</v>
      </c>
      <c r="AX101" s="339" t="e">
        <f>IF(#REF!="zákl. přenesená",J101,0)</f>
        <v>#REF!</v>
      </c>
      <c r="AY101" s="339" t="e">
        <f>IF(#REF!="sníž. přenesená",J101,0)</f>
        <v>#REF!</v>
      </c>
      <c r="AZ101" s="339" t="e">
        <f>IF(#REF!="nulová",J101,0)</f>
        <v>#REF!</v>
      </c>
      <c r="BA101" s="240" t="s">
        <v>86</v>
      </c>
      <c r="BB101" s="339">
        <f>ROUND(I101*H101,2)</f>
        <v>0</v>
      </c>
      <c r="BC101" s="240" t="s">
        <v>1171</v>
      </c>
      <c r="BD101" s="240" t="s">
        <v>1199</v>
      </c>
    </row>
    <row r="102" spans="2:56" s="341" customFormat="1" ht="13.5">
      <c r="B102" s="340"/>
      <c r="D102" s="342" t="s">
        <v>156</v>
      </c>
      <c r="E102" s="343" t="s">
        <v>1</v>
      </c>
      <c r="F102" s="344" t="s">
        <v>1200</v>
      </c>
      <c r="H102" s="343" t="s">
        <v>1</v>
      </c>
      <c r="I102" s="345"/>
      <c r="AK102" s="343" t="s">
        <v>156</v>
      </c>
      <c r="AL102" s="343" t="s">
        <v>88</v>
      </c>
      <c r="AM102" s="341" t="s">
        <v>86</v>
      </c>
      <c r="AN102" s="341" t="s">
        <v>34</v>
      </c>
      <c r="AO102" s="341" t="s">
        <v>79</v>
      </c>
      <c r="AP102" s="343" t="s">
        <v>141</v>
      </c>
    </row>
    <row r="103" spans="2:56" s="347" customFormat="1" ht="13.5">
      <c r="B103" s="346"/>
      <c r="D103" s="342" t="s">
        <v>156</v>
      </c>
      <c r="E103" s="348" t="s">
        <v>1</v>
      </c>
      <c r="F103" s="349" t="s">
        <v>86</v>
      </c>
      <c r="H103" s="350">
        <v>1</v>
      </c>
      <c r="I103" s="351"/>
      <c r="AK103" s="348" t="s">
        <v>156</v>
      </c>
      <c r="AL103" s="348" t="s">
        <v>88</v>
      </c>
      <c r="AM103" s="347" t="s">
        <v>88</v>
      </c>
      <c r="AN103" s="347" t="s">
        <v>34</v>
      </c>
      <c r="AO103" s="347" t="s">
        <v>86</v>
      </c>
      <c r="AP103" s="348" t="s">
        <v>141</v>
      </c>
    </row>
    <row r="104" spans="2:56" s="251" customFormat="1" ht="51" customHeight="1">
      <c r="B104" s="252"/>
      <c r="C104" s="332" t="s">
        <v>161</v>
      </c>
      <c r="D104" s="332" t="s">
        <v>144</v>
      </c>
      <c r="E104" s="333" t="s">
        <v>1201</v>
      </c>
      <c r="F104" s="334" t="s">
        <v>1202</v>
      </c>
      <c r="G104" s="335" t="s">
        <v>1170</v>
      </c>
      <c r="H104" s="336">
        <v>1</v>
      </c>
      <c r="I104" s="337"/>
      <c r="J104" s="338">
        <f>ROUND(I104*H104,2)</f>
        <v>0</v>
      </c>
      <c r="K104" s="334"/>
      <c r="AI104" s="240" t="s">
        <v>1171</v>
      </c>
      <c r="AK104" s="240" t="s">
        <v>144</v>
      </c>
      <c r="AL104" s="240" t="s">
        <v>88</v>
      </c>
      <c r="AP104" s="240" t="s">
        <v>141</v>
      </c>
      <c r="AV104" s="339" t="e">
        <f>IF(#REF!="základní",J104,0)</f>
        <v>#REF!</v>
      </c>
      <c r="AW104" s="339" t="e">
        <f>IF(#REF!="snížená",J104,0)</f>
        <v>#REF!</v>
      </c>
      <c r="AX104" s="339" t="e">
        <f>IF(#REF!="zákl. přenesená",J104,0)</f>
        <v>#REF!</v>
      </c>
      <c r="AY104" s="339" t="e">
        <f>IF(#REF!="sníž. přenesená",J104,0)</f>
        <v>#REF!</v>
      </c>
      <c r="AZ104" s="339" t="e">
        <f>IF(#REF!="nulová",J104,0)</f>
        <v>#REF!</v>
      </c>
      <c r="BA104" s="240" t="s">
        <v>86</v>
      </c>
      <c r="BB104" s="339">
        <f>ROUND(I104*H104,2)</f>
        <v>0</v>
      </c>
      <c r="BC104" s="240" t="s">
        <v>1171</v>
      </c>
      <c r="BD104" s="240" t="s">
        <v>1203</v>
      </c>
    </row>
    <row r="105" spans="2:56" s="341" customFormat="1" ht="13.5">
      <c r="B105" s="340"/>
      <c r="D105" s="342" t="s">
        <v>156</v>
      </c>
      <c r="E105" s="343" t="s">
        <v>1</v>
      </c>
      <c r="F105" s="344" t="s">
        <v>1204</v>
      </c>
      <c r="H105" s="343" t="s">
        <v>1</v>
      </c>
      <c r="I105" s="345"/>
      <c r="AK105" s="343" t="s">
        <v>156</v>
      </c>
      <c r="AL105" s="343" t="s">
        <v>88</v>
      </c>
      <c r="AM105" s="341" t="s">
        <v>86</v>
      </c>
      <c r="AN105" s="341" t="s">
        <v>34</v>
      </c>
      <c r="AO105" s="341" t="s">
        <v>79</v>
      </c>
      <c r="AP105" s="343" t="s">
        <v>141</v>
      </c>
    </row>
    <row r="106" spans="2:56" s="341" customFormat="1" ht="13.5">
      <c r="B106" s="340"/>
      <c r="D106" s="342" t="s">
        <v>156</v>
      </c>
      <c r="E106" s="343" t="s">
        <v>1</v>
      </c>
      <c r="F106" s="344" t="s">
        <v>1205</v>
      </c>
      <c r="H106" s="343" t="s">
        <v>1</v>
      </c>
      <c r="I106" s="345"/>
      <c r="AK106" s="343" t="s">
        <v>156</v>
      </c>
      <c r="AL106" s="343" t="s">
        <v>88</v>
      </c>
      <c r="AM106" s="341" t="s">
        <v>86</v>
      </c>
      <c r="AN106" s="341" t="s">
        <v>34</v>
      </c>
      <c r="AO106" s="341" t="s">
        <v>79</v>
      </c>
      <c r="AP106" s="343" t="s">
        <v>141</v>
      </c>
    </row>
    <row r="107" spans="2:56" s="251" customFormat="1" ht="56.25">
      <c r="B107" s="252"/>
      <c r="C107" s="332" t="s">
        <v>1206</v>
      </c>
      <c r="D107" s="332" t="s">
        <v>144</v>
      </c>
      <c r="E107" s="333"/>
      <c r="F107" s="334" t="s">
        <v>1207</v>
      </c>
      <c r="G107" s="335" t="s">
        <v>1170</v>
      </c>
      <c r="H107" s="336">
        <v>1</v>
      </c>
      <c r="I107" s="337"/>
      <c r="J107" s="338">
        <f>ROUND(I107*H107,2)</f>
        <v>0</v>
      </c>
      <c r="K107" s="334"/>
      <c r="AI107" s="240" t="s">
        <v>1171</v>
      </c>
      <c r="AK107" s="240" t="s">
        <v>144</v>
      </c>
      <c r="AL107" s="240" t="s">
        <v>88</v>
      </c>
      <c r="AP107" s="240" t="s">
        <v>141</v>
      </c>
      <c r="AV107" s="339" t="e">
        <f>IF(#REF!="základní",J107,0)</f>
        <v>#REF!</v>
      </c>
      <c r="AW107" s="339" t="e">
        <f>IF(#REF!="snížená",J107,0)</f>
        <v>#REF!</v>
      </c>
      <c r="AX107" s="339" t="e">
        <f>IF(#REF!="zákl. přenesená",J107,0)</f>
        <v>#REF!</v>
      </c>
      <c r="AY107" s="339" t="e">
        <f>IF(#REF!="sníž. přenesená",J107,0)</f>
        <v>#REF!</v>
      </c>
      <c r="AZ107" s="339" t="e">
        <f>IF(#REF!="nulová",J107,0)</f>
        <v>#REF!</v>
      </c>
      <c r="BA107" s="240" t="s">
        <v>86</v>
      </c>
      <c r="BB107" s="339">
        <f>ROUND(I107*H107,2)</f>
        <v>0</v>
      </c>
      <c r="BC107" s="240" t="s">
        <v>1171</v>
      </c>
      <c r="BD107" s="240" t="s">
        <v>1203</v>
      </c>
    </row>
    <row r="108" spans="2:56" s="347" customFormat="1" ht="13.5">
      <c r="B108" s="346"/>
      <c r="D108" s="342" t="s">
        <v>156</v>
      </c>
      <c r="E108" s="348" t="s">
        <v>1</v>
      </c>
      <c r="F108" s="349" t="s">
        <v>86</v>
      </c>
      <c r="H108" s="350">
        <v>1</v>
      </c>
      <c r="I108" s="351"/>
      <c r="AK108" s="348" t="s">
        <v>156</v>
      </c>
      <c r="AL108" s="348" t="s">
        <v>88</v>
      </c>
      <c r="AM108" s="347" t="s">
        <v>88</v>
      </c>
      <c r="AN108" s="347" t="s">
        <v>34</v>
      </c>
      <c r="AO108" s="347" t="s">
        <v>86</v>
      </c>
      <c r="AP108" s="348" t="s">
        <v>141</v>
      </c>
    </row>
    <row r="109" spans="2:56" s="251" customFormat="1" ht="16.5" customHeight="1">
      <c r="B109" s="252"/>
      <c r="C109" s="332" t="s">
        <v>189</v>
      </c>
      <c r="D109" s="332" t="s">
        <v>144</v>
      </c>
      <c r="E109" s="333" t="s">
        <v>1208</v>
      </c>
      <c r="F109" s="334" t="s">
        <v>1209</v>
      </c>
      <c r="G109" s="335" t="s">
        <v>1170</v>
      </c>
      <c r="H109" s="336">
        <v>1</v>
      </c>
      <c r="I109" s="337"/>
      <c r="J109" s="338">
        <f>ROUND(I109*H109,2)</f>
        <v>0</v>
      </c>
      <c r="K109" s="334"/>
      <c r="AI109" s="240" t="s">
        <v>1171</v>
      </c>
      <c r="AK109" s="240" t="s">
        <v>144</v>
      </c>
      <c r="AL109" s="240" t="s">
        <v>88</v>
      </c>
      <c r="AP109" s="240" t="s">
        <v>141</v>
      </c>
      <c r="AV109" s="339" t="e">
        <f>IF(#REF!="základní",J109,0)</f>
        <v>#REF!</v>
      </c>
      <c r="AW109" s="339" t="e">
        <f>IF(#REF!="snížená",J109,0)</f>
        <v>#REF!</v>
      </c>
      <c r="AX109" s="339" t="e">
        <f>IF(#REF!="zákl. přenesená",J109,0)</f>
        <v>#REF!</v>
      </c>
      <c r="AY109" s="339" t="e">
        <f>IF(#REF!="sníž. přenesená",J109,0)</f>
        <v>#REF!</v>
      </c>
      <c r="AZ109" s="339" t="e">
        <f>IF(#REF!="nulová",J109,0)</f>
        <v>#REF!</v>
      </c>
      <c r="BA109" s="240" t="s">
        <v>86</v>
      </c>
      <c r="BB109" s="339">
        <f>ROUND(I109*H109,2)</f>
        <v>0</v>
      </c>
      <c r="BC109" s="240" t="s">
        <v>1171</v>
      </c>
      <c r="BD109" s="240" t="s">
        <v>1210</v>
      </c>
    </row>
    <row r="110" spans="2:56" s="341" customFormat="1" ht="13.5">
      <c r="B110" s="340"/>
      <c r="D110" s="342" t="s">
        <v>156</v>
      </c>
      <c r="E110" s="343" t="s">
        <v>1</v>
      </c>
      <c r="F110" s="344" t="s">
        <v>1211</v>
      </c>
      <c r="H110" s="343" t="s">
        <v>1</v>
      </c>
      <c r="I110" s="345"/>
      <c r="AK110" s="343" t="s">
        <v>156</v>
      </c>
      <c r="AL110" s="343" t="s">
        <v>88</v>
      </c>
      <c r="AM110" s="341" t="s">
        <v>86</v>
      </c>
      <c r="AN110" s="341" t="s">
        <v>34</v>
      </c>
      <c r="AO110" s="341" t="s">
        <v>79</v>
      </c>
      <c r="AP110" s="343" t="s">
        <v>141</v>
      </c>
    </row>
    <row r="111" spans="2:56" s="341" customFormat="1" ht="13.5">
      <c r="B111" s="340"/>
      <c r="D111" s="342" t="s">
        <v>156</v>
      </c>
      <c r="E111" s="343" t="s">
        <v>1</v>
      </c>
      <c r="F111" s="344" t="s">
        <v>1212</v>
      </c>
      <c r="H111" s="343" t="s">
        <v>1</v>
      </c>
      <c r="I111" s="345"/>
      <c r="AK111" s="343" t="s">
        <v>156</v>
      </c>
      <c r="AL111" s="343" t="s">
        <v>88</v>
      </c>
      <c r="AM111" s="341" t="s">
        <v>86</v>
      </c>
      <c r="AN111" s="341" t="s">
        <v>34</v>
      </c>
      <c r="AO111" s="341" t="s">
        <v>79</v>
      </c>
      <c r="AP111" s="343" t="s">
        <v>141</v>
      </c>
    </row>
    <row r="112" spans="2:56" s="341" customFormat="1" ht="13.5">
      <c r="B112" s="340"/>
      <c r="D112" s="342" t="s">
        <v>156</v>
      </c>
      <c r="E112" s="343" t="s">
        <v>1</v>
      </c>
      <c r="F112" s="344" t="s">
        <v>1213</v>
      </c>
      <c r="H112" s="343" t="s">
        <v>1</v>
      </c>
      <c r="I112" s="345"/>
      <c r="AK112" s="343" t="s">
        <v>156</v>
      </c>
      <c r="AL112" s="343" t="s">
        <v>88</v>
      </c>
      <c r="AM112" s="341" t="s">
        <v>86</v>
      </c>
      <c r="AN112" s="341" t="s">
        <v>34</v>
      </c>
      <c r="AO112" s="341" t="s">
        <v>79</v>
      </c>
      <c r="AP112" s="343" t="s">
        <v>141</v>
      </c>
    </row>
    <row r="113" spans="2:56" s="341" customFormat="1" ht="13.5">
      <c r="B113" s="340"/>
      <c r="D113" s="342" t="s">
        <v>156</v>
      </c>
      <c r="E113" s="343" t="s">
        <v>1</v>
      </c>
      <c r="F113" s="344" t="s">
        <v>1214</v>
      </c>
      <c r="H113" s="343" t="s">
        <v>1</v>
      </c>
      <c r="I113" s="345"/>
      <c r="AK113" s="343" t="s">
        <v>156</v>
      </c>
      <c r="AL113" s="343" t="s">
        <v>88</v>
      </c>
      <c r="AM113" s="341" t="s">
        <v>86</v>
      </c>
      <c r="AN113" s="341" t="s">
        <v>34</v>
      </c>
      <c r="AO113" s="341" t="s">
        <v>79</v>
      </c>
      <c r="AP113" s="343" t="s">
        <v>141</v>
      </c>
    </row>
    <row r="114" spans="2:56" s="347" customFormat="1" ht="13.5">
      <c r="B114" s="346"/>
      <c r="D114" s="342" t="s">
        <v>156</v>
      </c>
      <c r="E114" s="348" t="s">
        <v>1</v>
      </c>
      <c r="F114" s="349" t="s">
        <v>86</v>
      </c>
      <c r="H114" s="350">
        <v>1</v>
      </c>
      <c r="I114" s="351"/>
      <c r="AK114" s="348" t="s">
        <v>156</v>
      </c>
      <c r="AL114" s="348" t="s">
        <v>88</v>
      </c>
      <c r="AM114" s="347" t="s">
        <v>88</v>
      </c>
      <c r="AN114" s="347" t="s">
        <v>34</v>
      </c>
      <c r="AO114" s="347" t="s">
        <v>86</v>
      </c>
      <c r="AP114" s="348" t="s">
        <v>141</v>
      </c>
    </row>
    <row r="115" spans="2:56" s="251" customFormat="1" ht="29.25" customHeight="1">
      <c r="B115" s="252"/>
      <c r="C115" s="332" t="s">
        <v>201</v>
      </c>
      <c r="D115" s="332" t="s">
        <v>144</v>
      </c>
      <c r="E115" s="333" t="s">
        <v>1215</v>
      </c>
      <c r="F115" s="334" t="s">
        <v>1216</v>
      </c>
      <c r="G115" s="335" t="s">
        <v>238</v>
      </c>
      <c r="H115" s="336">
        <v>1</v>
      </c>
      <c r="I115" s="337"/>
      <c r="J115" s="338">
        <f>ROUND(I115*H115,2)</f>
        <v>0</v>
      </c>
      <c r="K115" s="334"/>
      <c r="AI115" s="240" t="s">
        <v>1171</v>
      </c>
      <c r="AK115" s="240" t="s">
        <v>144</v>
      </c>
      <c r="AL115" s="240" t="s">
        <v>88</v>
      </c>
      <c r="AP115" s="240" t="s">
        <v>141</v>
      </c>
      <c r="AV115" s="339" t="e">
        <f>IF(#REF!="základní",J115,0)</f>
        <v>#REF!</v>
      </c>
      <c r="AW115" s="339" t="e">
        <f>IF(#REF!="snížená",J115,0)</f>
        <v>#REF!</v>
      </c>
      <c r="AX115" s="339" t="e">
        <f>IF(#REF!="zákl. přenesená",J115,0)</f>
        <v>#REF!</v>
      </c>
      <c r="AY115" s="339" t="e">
        <f>IF(#REF!="sníž. přenesená",J115,0)</f>
        <v>#REF!</v>
      </c>
      <c r="AZ115" s="339" t="e">
        <f>IF(#REF!="nulová",J115,0)</f>
        <v>#REF!</v>
      </c>
      <c r="BA115" s="240" t="s">
        <v>86</v>
      </c>
      <c r="BB115" s="339">
        <f>ROUND(I115*H115,2)</f>
        <v>0</v>
      </c>
      <c r="BC115" s="240" t="s">
        <v>1171</v>
      </c>
      <c r="BD115" s="240" t="s">
        <v>1217</v>
      </c>
    </row>
    <row r="116" spans="2:56" s="323" customFormat="1" ht="29.85" customHeight="1">
      <c r="B116" s="322"/>
      <c r="D116" s="324" t="s">
        <v>78</v>
      </c>
      <c r="E116" s="329" t="s">
        <v>1218</v>
      </c>
      <c r="F116" s="329" t="s">
        <v>1219</v>
      </c>
      <c r="I116" s="352"/>
      <c r="J116" s="331">
        <f>BB116</f>
        <v>0</v>
      </c>
      <c r="AI116" s="324" t="s">
        <v>157</v>
      </c>
      <c r="AK116" s="327" t="s">
        <v>78</v>
      </c>
      <c r="AL116" s="327" t="s">
        <v>86</v>
      </c>
      <c r="AP116" s="324" t="s">
        <v>141</v>
      </c>
      <c r="BB116" s="328">
        <f>SUM(BB117:BB142)</f>
        <v>0</v>
      </c>
    </row>
    <row r="117" spans="2:56" s="251" customFormat="1" ht="16.5" customHeight="1">
      <c r="B117" s="252"/>
      <c r="C117" s="332" t="s">
        <v>208</v>
      </c>
      <c r="D117" s="332" t="s">
        <v>144</v>
      </c>
      <c r="E117" s="333" t="s">
        <v>1220</v>
      </c>
      <c r="F117" s="334" t="s">
        <v>1221</v>
      </c>
      <c r="G117" s="335" t="s">
        <v>1170</v>
      </c>
      <c r="H117" s="336">
        <v>1</v>
      </c>
      <c r="I117" s="337"/>
      <c r="J117" s="338">
        <f>ROUND(I117*H117,2)</f>
        <v>0</v>
      </c>
      <c r="K117" s="334"/>
      <c r="AI117" s="240" t="s">
        <v>1171</v>
      </c>
      <c r="AK117" s="240" t="s">
        <v>144</v>
      </c>
      <c r="AL117" s="240" t="s">
        <v>88</v>
      </c>
      <c r="AP117" s="240" t="s">
        <v>141</v>
      </c>
      <c r="AV117" s="339" t="e">
        <f>IF(#REF!="základní",J117,0)</f>
        <v>#REF!</v>
      </c>
      <c r="AW117" s="339" t="e">
        <f>IF(#REF!="snížená",J117,0)</f>
        <v>#REF!</v>
      </c>
      <c r="AX117" s="339" t="e">
        <f>IF(#REF!="zákl. přenesená",J117,0)</f>
        <v>#REF!</v>
      </c>
      <c r="AY117" s="339" t="e">
        <f>IF(#REF!="sníž. přenesená",J117,0)</f>
        <v>#REF!</v>
      </c>
      <c r="AZ117" s="339" t="e">
        <f>IF(#REF!="nulová",J117,0)</f>
        <v>#REF!</v>
      </c>
      <c r="BA117" s="240" t="s">
        <v>86</v>
      </c>
      <c r="BB117" s="339">
        <f>ROUND(I117*H117,2)</f>
        <v>0</v>
      </c>
      <c r="BC117" s="240" t="s">
        <v>1171</v>
      </c>
      <c r="BD117" s="240" t="s">
        <v>1222</v>
      </c>
    </row>
    <row r="118" spans="2:56" s="341" customFormat="1" ht="13.5">
      <c r="B118" s="340"/>
      <c r="D118" s="342" t="s">
        <v>156</v>
      </c>
      <c r="E118" s="343" t="s">
        <v>1</v>
      </c>
      <c r="F118" s="344" t="s">
        <v>1223</v>
      </c>
      <c r="H118" s="343" t="s">
        <v>1</v>
      </c>
      <c r="I118" s="345"/>
      <c r="AK118" s="343" t="s">
        <v>156</v>
      </c>
      <c r="AL118" s="343" t="s">
        <v>88</v>
      </c>
      <c r="AM118" s="341" t="s">
        <v>86</v>
      </c>
      <c r="AN118" s="341" t="s">
        <v>34</v>
      </c>
      <c r="AO118" s="341" t="s">
        <v>79</v>
      </c>
      <c r="AP118" s="343" t="s">
        <v>141</v>
      </c>
    </row>
    <row r="119" spans="2:56" s="341" customFormat="1" ht="13.5">
      <c r="B119" s="340"/>
      <c r="D119" s="342" t="s">
        <v>156</v>
      </c>
      <c r="E119" s="343" t="s">
        <v>1</v>
      </c>
      <c r="F119" s="344" t="s">
        <v>1224</v>
      </c>
      <c r="H119" s="343" t="s">
        <v>1</v>
      </c>
      <c r="I119" s="345"/>
      <c r="AK119" s="343" t="s">
        <v>156</v>
      </c>
      <c r="AL119" s="343" t="s">
        <v>88</v>
      </c>
      <c r="AM119" s="341" t="s">
        <v>86</v>
      </c>
      <c r="AN119" s="341" t="s">
        <v>34</v>
      </c>
      <c r="AO119" s="341" t="s">
        <v>79</v>
      </c>
      <c r="AP119" s="343" t="s">
        <v>141</v>
      </c>
    </row>
    <row r="120" spans="2:56" s="341" customFormat="1" ht="13.5">
      <c r="B120" s="340"/>
      <c r="D120" s="342" t="s">
        <v>156</v>
      </c>
      <c r="E120" s="343" t="s">
        <v>1</v>
      </c>
      <c r="F120" s="344" t="s">
        <v>1225</v>
      </c>
      <c r="H120" s="343" t="s">
        <v>1</v>
      </c>
      <c r="I120" s="345"/>
      <c r="AK120" s="343" t="s">
        <v>156</v>
      </c>
      <c r="AL120" s="343" t="s">
        <v>88</v>
      </c>
      <c r="AM120" s="341" t="s">
        <v>86</v>
      </c>
      <c r="AN120" s="341" t="s">
        <v>34</v>
      </c>
      <c r="AO120" s="341" t="s">
        <v>79</v>
      </c>
      <c r="AP120" s="343" t="s">
        <v>141</v>
      </c>
    </row>
    <row r="121" spans="2:56" s="341" customFormat="1" ht="13.5">
      <c r="B121" s="340"/>
      <c r="D121" s="342" t="s">
        <v>156</v>
      </c>
      <c r="E121" s="343" t="s">
        <v>1</v>
      </c>
      <c r="F121" s="344" t="s">
        <v>1226</v>
      </c>
      <c r="H121" s="343" t="s">
        <v>1</v>
      </c>
      <c r="I121" s="345"/>
      <c r="AK121" s="343" t="s">
        <v>156</v>
      </c>
      <c r="AL121" s="343" t="s">
        <v>88</v>
      </c>
      <c r="AM121" s="341" t="s">
        <v>86</v>
      </c>
      <c r="AN121" s="341" t="s">
        <v>34</v>
      </c>
      <c r="AO121" s="341" t="s">
        <v>79</v>
      </c>
      <c r="AP121" s="343" t="s">
        <v>141</v>
      </c>
    </row>
    <row r="122" spans="2:56" s="341" customFormat="1" ht="13.5">
      <c r="B122" s="340"/>
      <c r="D122" s="342" t="s">
        <v>156</v>
      </c>
      <c r="E122" s="343" t="s">
        <v>1</v>
      </c>
      <c r="F122" s="344" t="s">
        <v>1227</v>
      </c>
      <c r="H122" s="343" t="s">
        <v>1</v>
      </c>
      <c r="I122" s="345"/>
      <c r="AK122" s="343" t="s">
        <v>156</v>
      </c>
      <c r="AL122" s="343" t="s">
        <v>88</v>
      </c>
      <c r="AM122" s="341" t="s">
        <v>86</v>
      </c>
      <c r="AN122" s="341" t="s">
        <v>34</v>
      </c>
      <c r="AO122" s="341" t="s">
        <v>79</v>
      </c>
      <c r="AP122" s="343" t="s">
        <v>141</v>
      </c>
    </row>
    <row r="123" spans="2:56" s="341" customFormat="1" ht="27">
      <c r="B123" s="340"/>
      <c r="D123" s="342" t="s">
        <v>156</v>
      </c>
      <c r="E123" s="343" t="s">
        <v>1</v>
      </c>
      <c r="F123" s="344" t="s">
        <v>1228</v>
      </c>
      <c r="H123" s="343" t="s">
        <v>1</v>
      </c>
      <c r="I123" s="345"/>
      <c r="AK123" s="343" t="s">
        <v>156</v>
      </c>
      <c r="AL123" s="343" t="s">
        <v>88</v>
      </c>
      <c r="AM123" s="341" t="s">
        <v>86</v>
      </c>
      <c r="AN123" s="341" t="s">
        <v>34</v>
      </c>
      <c r="AO123" s="341" t="s">
        <v>79</v>
      </c>
      <c r="AP123" s="343" t="s">
        <v>141</v>
      </c>
    </row>
    <row r="124" spans="2:56" s="341" customFormat="1" ht="27">
      <c r="B124" s="340"/>
      <c r="D124" s="342" t="s">
        <v>156</v>
      </c>
      <c r="E124" s="343" t="s">
        <v>1</v>
      </c>
      <c r="F124" s="344" t="s">
        <v>1229</v>
      </c>
      <c r="H124" s="343" t="s">
        <v>1</v>
      </c>
      <c r="I124" s="345"/>
      <c r="AK124" s="343" t="s">
        <v>156</v>
      </c>
      <c r="AL124" s="343" t="s">
        <v>88</v>
      </c>
      <c r="AM124" s="341" t="s">
        <v>86</v>
      </c>
      <c r="AN124" s="341" t="s">
        <v>34</v>
      </c>
      <c r="AO124" s="341" t="s">
        <v>79</v>
      </c>
      <c r="AP124" s="343" t="s">
        <v>141</v>
      </c>
    </row>
    <row r="125" spans="2:56" s="347" customFormat="1" ht="13.5">
      <c r="B125" s="346"/>
      <c r="D125" s="342" t="s">
        <v>156</v>
      </c>
      <c r="E125" s="348" t="s">
        <v>1</v>
      </c>
      <c r="F125" s="349" t="s">
        <v>86</v>
      </c>
      <c r="H125" s="350">
        <v>1</v>
      </c>
      <c r="I125" s="351"/>
      <c r="AK125" s="348" t="s">
        <v>156</v>
      </c>
      <c r="AL125" s="348" t="s">
        <v>88</v>
      </c>
      <c r="AM125" s="347" t="s">
        <v>88</v>
      </c>
      <c r="AN125" s="347" t="s">
        <v>34</v>
      </c>
      <c r="AO125" s="347" t="s">
        <v>86</v>
      </c>
      <c r="AP125" s="348" t="s">
        <v>141</v>
      </c>
    </row>
    <row r="126" spans="2:56" s="251" customFormat="1" ht="16.5" customHeight="1">
      <c r="B126" s="252"/>
      <c r="C126" s="332" t="s">
        <v>213</v>
      </c>
      <c r="D126" s="332" t="s">
        <v>144</v>
      </c>
      <c r="E126" s="333" t="s">
        <v>1230</v>
      </c>
      <c r="F126" s="334" t="s">
        <v>1231</v>
      </c>
      <c r="G126" s="335" t="s">
        <v>1170</v>
      </c>
      <c r="H126" s="336">
        <v>1</v>
      </c>
      <c r="I126" s="337"/>
      <c r="J126" s="338">
        <f>ROUND(I126*H126,2)</f>
        <v>0</v>
      </c>
      <c r="K126" s="334"/>
      <c r="AI126" s="240" t="s">
        <v>1171</v>
      </c>
      <c r="AK126" s="240" t="s">
        <v>144</v>
      </c>
      <c r="AL126" s="240" t="s">
        <v>88</v>
      </c>
      <c r="AP126" s="240" t="s">
        <v>141</v>
      </c>
      <c r="AV126" s="339" t="e">
        <f>IF(#REF!="základní",J126,0)</f>
        <v>#REF!</v>
      </c>
      <c r="AW126" s="339" t="e">
        <f>IF(#REF!="snížená",J126,0)</f>
        <v>#REF!</v>
      </c>
      <c r="AX126" s="339" t="e">
        <f>IF(#REF!="zákl. přenesená",J126,0)</f>
        <v>#REF!</v>
      </c>
      <c r="AY126" s="339" t="e">
        <f>IF(#REF!="sníž. přenesená",J126,0)</f>
        <v>#REF!</v>
      </c>
      <c r="AZ126" s="339" t="e">
        <f>IF(#REF!="nulová",J126,0)</f>
        <v>#REF!</v>
      </c>
      <c r="BA126" s="240" t="s">
        <v>86</v>
      </c>
      <c r="BB126" s="339">
        <f>ROUND(I126*H126,2)</f>
        <v>0</v>
      </c>
      <c r="BC126" s="240" t="s">
        <v>1171</v>
      </c>
      <c r="BD126" s="240" t="s">
        <v>1232</v>
      </c>
    </row>
    <row r="127" spans="2:56" s="251" customFormat="1" ht="16.5" customHeight="1">
      <c r="B127" s="252"/>
      <c r="C127" s="332" t="s">
        <v>220</v>
      </c>
      <c r="D127" s="332" t="s">
        <v>144</v>
      </c>
      <c r="E127" s="333" t="s">
        <v>1233</v>
      </c>
      <c r="F127" s="334" t="s">
        <v>1234</v>
      </c>
      <c r="G127" s="335" t="s">
        <v>238</v>
      </c>
      <c r="H127" s="336">
        <v>1</v>
      </c>
      <c r="I127" s="337"/>
      <c r="J127" s="338">
        <f>ROUND(I127*H127,2)</f>
        <v>0</v>
      </c>
      <c r="K127" s="334"/>
      <c r="AI127" s="240" t="s">
        <v>1171</v>
      </c>
      <c r="AK127" s="240" t="s">
        <v>144</v>
      </c>
      <c r="AL127" s="240" t="s">
        <v>88</v>
      </c>
      <c r="AP127" s="240" t="s">
        <v>141</v>
      </c>
      <c r="AV127" s="339" t="e">
        <f>IF(#REF!="základní",J127,0)</f>
        <v>#REF!</v>
      </c>
      <c r="AW127" s="339" t="e">
        <f>IF(#REF!="snížená",J127,0)</f>
        <v>#REF!</v>
      </c>
      <c r="AX127" s="339" t="e">
        <f>IF(#REF!="zákl. přenesená",J127,0)</f>
        <v>#REF!</v>
      </c>
      <c r="AY127" s="339" t="e">
        <f>IF(#REF!="sníž. přenesená",J127,0)</f>
        <v>#REF!</v>
      </c>
      <c r="AZ127" s="339" t="e">
        <f>IF(#REF!="nulová",J127,0)</f>
        <v>#REF!</v>
      </c>
      <c r="BA127" s="240" t="s">
        <v>86</v>
      </c>
      <c r="BB127" s="339">
        <f>ROUND(I127*H127,2)</f>
        <v>0</v>
      </c>
      <c r="BC127" s="240" t="s">
        <v>1171</v>
      </c>
      <c r="BD127" s="240" t="s">
        <v>1235</v>
      </c>
    </row>
    <row r="128" spans="2:56" s="251" customFormat="1" ht="25.5" customHeight="1">
      <c r="B128" s="252"/>
      <c r="C128" s="332" t="s">
        <v>225</v>
      </c>
      <c r="D128" s="332" t="s">
        <v>144</v>
      </c>
      <c r="E128" s="333" t="s">
        <v>1236</v>
      </c>
      <c r="F128" s="334" t="s">
        <v>1237</v>
      </c>
      <c r="G128" s="335" t="s">
        <v>1170</v>
      </c>
      <c r="H128" s="336">
        <v>1</v>
      </c>
      <c r="I128" s="337"/>
      <c r="J128" s="338">
        <f>ROUND(I128*H128,2)</f>
        <v>0</v>
      </c>
      <c r="K128" s="334"/>
      <c r="AI128" s="240" t="s">
        <v>1171</v>
      </c>
      <c r="AK128" s="240" t="s">
        <v>144</v>
      </c>
      <c r="AL128" s="240" t="s">
        <v>88</v>
      </c>
      <c r="AP128" s="240" t="s">
        <v>141</v>
      </c>
      <c r="AV128" s="339" t="e">
        <f>IF(#REF!="základní",J128,0)</f>
        <v>#REF!</v>
      </c>
      <c r="AW128" s="339" t="e">
        <f>IF(#REF!="snížená",J128,0)</f>
        <v>#REF!</v>
      </c>
      <c r="AX128" s="339" t="e">
        <f>IF(#REF!="zákl. přenesená",J128,0)</f>
        <v>#REF!</v>
      </c>
      <c r="AY128" s="339" t="e">
        <f>IF(#REF!="sníž. přenesená",J128,0)</f>
        <v>#REF!</v>
      </c>
      <c r="AZ128" s="339" t="e">
        <f>IF(#REF!="nulová",J128,0)</f>
        <v>#REF!</v>
      </c>
      <c r="BA128" s="240" t="s">
        <v>86</v>
      </c>
      <c r="BB128" s="339">
        <f>ROUND(I128*H128,2)</f>
        <v>0</v>
      </c>
      <c r="BC128" s="240" t="s">
        <v>1171</v>
      </c>
      <c r="BD128" s="240" t="s">
        <v>1238</v>
      </c>
    </row>
    <row r="129" spans="2:56" s="341" customFormat="1" ht="13.5">
      <c r="B129" s="340"/>
      <c r="D129" s="342" t="s">
        <v>156</v>
      </c>
      <c r="E129" s="343" t="s">
        <v>1</v>
      </c>
      <c r="F129" s="344" t="s">
        <v>1239</v>
      </c>
      <c r="H129" s="343" t="s">
        <v>1</v>
      </c>
      <c r="I129" s="345"/>
      <c r="AK129" s="343" t="s">
        <v>156</v>
      </c>
      <c r="AL129" s="343" t="s">
        <v>88</v>
      </c>
      <c r="AM129" s="341" t="s">
        <v>86</v>
      </c>
      <c r="AN129" s="341" t="s">
        <v>34</v>
      </c>
      <c r="AO129" s="341" t="s">
        <v>79</v>
      </c>
      <c r="AP129" s="343" t="s">
        <v>141</v>
      </c>
    </row>
    <row r="130" spans="2:56" s="341" customFormat="1" ht="13.5">
      <c r="B130" s="340"/>
      <c r="D130" s="342" t="s">
        <v>156</v>
      </c>
      <c r="E130" s="343" t="s">
        <v>1</v>
      </c>
      <c r="F130" s="344" t="s">
        <v>1240</v>
      </c>
      <c r="H130" s="343" t="s">
        <v>1</v>
      </c>
      <c r="I130" s="345"/>
      <c r="AK130" s="343" t="s">
        <v>156</v>
      </c>
      <c r="AL130" s="343" t="s">
        <v>88</v>
      </c>
      <c r="AM130" s="341" t="s">
        <v>86</v>
      </c>
      <c r="AN130" s="341" t="s">
        <v>34</v>
      </c>
      <c r="AO130" s="341" t="s">
        <v>79</v>
      </c>
      <c r="AP130" s="343" t="s">
        <v>141</v>
      </c>
    </row>
    <row r="131" spans="2:56" s="341" customFormat="1" ht="13.5">
      <c r="B131" s="340"/>
      <c r="D131" s="342" t="s">
        <v>156</v>
      </c>
      <c r="E131" s="343" t="s">
        <v>1</v>
      </c>
      <c r="F131" s="344" t="s">
        <v>1241</v>
      </c>
      <c r="H131" s="343" t="s">
        <v>1</v>
      </c>
      <c r="I131" s="345"/>
      <c r="AK131" s="343" t="s">
        <v>156</v>
      </c>
      <c r="AL131" s="343" t="s">
        <v>88</v>
      </c>
      <c r="AM131" s="341" t="s">
        <v>86</v>
      </c>
      <c r="AN131" s="341" t="s">
        <v>34</v>
      </c>
      <c r="AO131" s="341" t="s">
        <v>79</v>
      </c>
      <c r="AP131" s="343" t="s">
        <v>141</v>
      </c>
    </row>
    <row r="132" spans="2:56" s="341" customFormat="1" ht="13.5">
      <c r="B132" s="340"/>
      <c r="D132" s="342" t="s">
        <v>156</v>
      </c>
      <c r="E132" s="343" t="s">
        <v>1</v>
      </c>
      <c r="F132" s="344" t="s">
        <v>1242</v>
      </c>
      <c r="H132" s="343" t="s">
        <v>1</v>
      </c>
      <c r="I132" s="345"/>
      <c r="AK132" s="343" t="s">
        <v>156</v>
      </c>
      <c r="AL132" s="343" t="s">
        <v>88</v>
      </c>
      <c r="AM132" s="341" t="s">
        <v>86</v>
      </c>
      <c r="AN132" s="341" t="s">
        <v>34</v>
      </c>
      <c r="AO132" s="341" t="s">
        <v>79</v>
      </c>
      <c r="AP132" s="343" t="s">
        <v>141</v>
      </c>
    </row>
    <row r="133" spans="2:56" s="347" customFormat="1" ht="13.5">
      <c r="B133" s="346"/>
      <c r="D133" s="342" t="s">
        <v>156</v>
      </c>
      <c r="E133" s="348" t="s">
        <v>1</v>
      </c>
      <c r="F133" s="349" t="s">
        <v>86</v>
      </c>
      <c r="H133" s="350">
        <v>1</v>
      </c>
      <c r="I133" s="351"/>
      <c r="AK133" s="348" t="s">
        <v>156</v>
      </c>
      <c r="AL133" s="348" t="s">
        <v>88</v>
      </c>
      <c r="AM133" s="347" t="s">
        <v>88</v>
      </c>
      <c r="AN133" s="347" t="s">
        <v>34</v>
      </c>
      <c r="AO133" s="347" t="s">
        <v>86</v>
      </c>
      <c r="AP133" s="348" t="s">
        <v>141</v>
      </c>
    </row>
    <row r="134" spans="2:56" s="251" customFormat="1" ht="16.5" customHeight="1">
      <c r="B134" s="252"/>
      <c r="C134" s="332" t="s">
        <v>8</v>
      </c>
      <c r="D134" s="332" t="s">
        <v>144</v>
      </c>
      <c r="E134" s="333" t="s">
        <v>1243</v>
      </c>
      <c r="F134" s="334" t="s">
        <v>1244</v>
      </c>
      <c r="G134" s="335" t="s">
        <v>1170</v>
      </c>
      <c r="H134" s="336">
        <v>1</v>
      </c>
      <c r="I134" s="337"/>
      <c r="J134" s="338">
        <f>ROUND(I134*H134,2)</f>
        <v>0</v>
      </c>
      <c r="K134" s="334"/>
      <c r="AI134" s="240" t="s">
        <v>1171</v>
      </c>
      <c r="AK134" s="240" t="s">
        <v>144</v>
      </c>
      <c r="AL134" s="240" t="s">
        <v>88</v>
      </c>
      <c r="AP134" s="240" t="s">
        <v>141</v>
      </c>
      <c r="AV134" s="339" t="e">
        <f>IF(#REF!="základní",J134,0)</f>
        <v>#REF!</v>
      </c>
      <c r="AW134" s="339" t="e">
        <f>IF(#REF!="snížená",J134,0)</f>
        <v>#REF!</v>
      </c>
      <c r="AX134" s="339" t="e">
        <f>IF(#REF!="zákl. přenesená",J134,0)</f>
        <v>#REF!</v>
      </c>
      <c r="AY134" s="339" t="e">
        <f>IF(#REF!="sníž. přenesená",J134,0)</f>
        <v>#REF!</v>
      </c>
      <c r="AZ134" s="339" t="e">
        <f>IF(#REF!="nulová",J134,0)</f>
        <v>#REF!</v>
      </c>
      <c r="BA134" s="240" t="s">
        <v>86</v>
      </c>
      <c r="BB134" s="339">
        <f>ROUND(I134*H134,2)</f>
        <v>0</v>
      </c>
      <c r="BC134" s="240" t="s">
        <v>1171</v>
      </c>
      <c r="BD134" s="240" t="s">
        <v>1245</v>
      </c>
    </row>
    <row r="135" spans="2:56" s="341" customFormat="1" ht="13.5">
      <c r="B135" s="340"/>
      <c r="D135" s="342" t="s">
        <v>156</v>
      </c>
      <c r="E135" s="343" t="s">
        <v>1</v>
      </c>
      <c r="F135" s="344" t="s">
        <v>1246</v>
      </c>
      <c r="H135" s="343" t="s">
        <v>1</v>
      </c>
      <c r="I135" s="345"/>
      <c r="AK135" s="343" t="s">
        <v>156</v>
      </c>
      <c r="AL135" s="343" t="s">
        <v>88</v>
      </c>
      <c r="AM135" s="341" t="s">
        <v>86</v>
      </c>
      <c r="AN135" s="341" t="s">
        <v>34</v>
      </c>
      <c r="AO135" s="341" t="s">
        <v>79</v>
      </c>
      <c r="AP135" s="343" t="s">
        <v>141</v>
      </c>
    </row>
    <row r="136" spans="2:56" s="341" customFormat="1" ht="13.5">
      <c r="B136" s="340"/>
      <c r="D136" s="342" t="s">
        <v>156</v>
      </c>
      <c r="E136" s="343" t="s">
        <v>1</v>
      </c>
      <c r="F136" s="344" t="s">
        <v>1247</v>
      </c>
      <c r="H136" s="343" t="s">
        <v>1</v>
      </c>
      <c r="I136" s="345"/>
      <c r="AK136" s="343" t="s">
        <v>156</v>
      </c>
      <c r="AL136" s="343" t="s">
        <v>88</v>
      </c>
      <c r="AM136" s="341" t="s">
        <v>86</v>
      </c>
      <c r="AN136" s="341" t="s">
        <v>34</v>
      </c>
      <c r="AO136" s="341" t="s">
        <v>79</v>
      </c>
      <c r="AP136" s="343" t="s">
        <v>141</v>
      </c>
    </row>
    <row r="137" spans="2:56" s="341" customFormat="1" ht="13.5">
      <c r="B137" s="340"/>
      <c r="D137" s="342" t="s">
        <v>156</v>
      </c>
      <c r="E137" s="343" t="s">
        <v>1</v>
      </c>
      <c r="F137" s="344" t="s">
        <v>1248</v>
      </c>
      <c r="H137" s="343" t="s">
        <v>1</v>
      </c>
      <c r="I137" s="345"/>
      <c r="AK137" s="343" t="s">
        <v>156</v>
      </c>
      <c r="AL137" s="343" t="s">
        <v>88</v>
      </c>
      <c r="AM137" s="341" t="s">
        <v>86</v>
      </c>
      <c r="AN137" s="341" t="s">
        <v>34</v>
      </c>
      <c r="AO137" s="341" t="s">
        <v>79</v>
      </c>
      <c r="AP137" s="343" t="s">
        <v>141</v>
      </c>
    </row>
    <row r="138" spans="2:56" s="347" customFormat="1" ht="13.5">
      <c r="B138" s="346"/>
      <c r="D138" s="342" t="s">
        <v>156</v>
      </c>
      <c r="E138" s="348" t="s">
        <v>1</v>
      </c>
      <c r="F138" s="349" t="s">
        <v>86</v>
      </c>
      <c r="H138" s="350">
        <v>1</v>
      </c>
      <c r="I138" s="351"/>
      <c r="AK138" s="348" t="s">
        <v>156</v>
      </c>
      <c r="AL138" s="348" t="s">
        <v>88</v>
      </c>
      <c r="AM138" s="347" t="s">
        <v>88</v>
      </c>
      <c r="AN138" s="347" t="s">
        <v>34</v>
      </c>
      <c r="AO138" s="347" t="s">
        <v>86</v>
      </c>
      <c r="AP138" s="348" t="s">
        <v>141</v>
      </c>
    </row>
    <row r="139" spans="2:56" s="251" customFormat="1" ht="16.5" customHeight="1">
      <c r="B139" s="252"/>
      <c r="C139" s="332" t="s">
        <v>205</v>
      </c>
      <c r="D139" s="332" t="s">
        <v>144</v>
      </c>
      <c r="E139" s="333" t="s">
        <v>1249</v>
      </c>
      <c r="F139" s="334" t="s">
        <v>1250</v>
      </c>
      <c r="G139" s="335" t="s">
        <v>1170</v>
      </c>
      <c r="H139" s="336">
        <v>1</v>
      </c>
      <c r="I139" s="337"/>
      <c r="J139" s="338">
        <f>ROUND(I139*H139,2)</f>
        <v>0</v>
      </c>
      <c r="K139" s="334"/>
      <c r="AI139" s="240" t="s">
        <v>1171</v>
      </c>
      <c r="AK139" s="240" t="s">
        <v>144</v>
      </c>
      <c r="AL139" s="240" t="s">
        <v>88</v>
      </c>
      <c r="AP139" s="240" t="s">
        <v>141</v>
      </c>
      <c r="AV139" s="339" t="e">
        <f>IF(#REF!="základní",J139,0)</f>
        <v>#REF!</v>
      </c>
      <c r="AW139" s="339" t="e">
        <f>IF(#REF!="snížená",J139,0)</f>
        <v>#REF!</v>
      </c>
      <c r="AX139" s="339" t="e">
        <f>IF(#REF!="zákl. přenesená",J139,0)</f>
        <v>#REF!</v>
      </c>
      <c r="AY139" s="339" t="e">
        <f>IF(#REF!="sníž. přenesená",J139,0)</f>
        <v>#REF!</v>
      </c>
      <c r="AZ139" s="339" t="e">
        <f>IF(#REF!="nulová",J139,0)</f>
        <v>#REF!</v>
      </c>
      <c r="BA139" s="240" t="s">
        <v>86</v>
      </c>
      <c r="BB139" s="339">
        <f>ROUND(I139*H139,2)</f>
        <v>0</v>
      </c>
      <c r="BC139" s="240" t="s">
        <v>1171</v>
      </c>
      <c r="BD139" s="240" t="s">
        <v>1251</v>
      </c>
    </row>
    <row r="140" spans="2:56" s="251" customFormat="1" ht="25.5" customHeight="1">
      <c r="B140" s="252"/>
      <c r="C140" s="332" t="s">
        <v>176</v>
      </c>
      <c r="D140" s="332" t="s">
        <v>144</v>
      </c>
      <c r="E140" s="333" t="s">
        <v>1252</v>
      </c>
      <c r="F140" s="334" t="s">
        <v>1253</v>
      </c>
      <c r="G140" s="335" t="s">
        <v>1170</v>
      </c>
      <c r="H140" s="336">
        <v>1</v>
      </c>
      <c r="I140" s="337"/>
      <c r="J140" s="338">
        <f>ROUND(I140*H140,2)</f>
        <v>0</v>
      </c>
      <c r="K140" s="334"/>
      <c r="AI140" s="240" t="s">
        <v>1171</v>
      </c>
      <c r="AK140" s="240" t="s">
        <v>144</v>
      </c>
      <c r="AL140" s="240" t="s">
        <v>88</v>
      </c>
      <c r="AP140" s="240" t="s">
        <v>141</v>
      </c>
      <c r="AV140" s="339" t="e">
        <f>IF(#REF!="základní",J140,0)</f>
        <v>#REF!</v>
      </c>
      <c r="AW140" s="339" t="e">
        <f>IF(#REF!="snížená",J140,0)</f>
        <v>#REF!</v>
      </c>
      <c r="AX140" s="339" t="e">
        <f>IF(#REF!="zákl. přenesená",J140,0)</f>
        <v>#REF!</v>
      </c>
      <c r="AY140" s="339" t="e">
        <f>IF(#REF!="sníž. přenesená",J140,0)</f>
        <v>#REF!</v>
      </c>
      <c r="AZ140" s="339" t="e">
        <f>IF(#REF!="nulová",J140,0)</f>
        <v>#REF!</v>
      </c>
      <c r="BA140" s="240" t="s">
        <v>86</v>
      </c>
      <c r="BB140" s="339">
        <f>ROUND(I140*H140,2)</f>
        <v>0</v>
      </c>
      <c r="BC140" s="240" t="s">
        <v>1171</v>
      </c>
      <c r="BD140" s="240" t="s">
        <v>1254</v>
      </c>
    </row>
    <row r="141" spans="2:56" s="341" customFormat="1" ht="13.5">
      <c r="B141" s="340"/>
      <c r="D141" s="342" t="s">
        <v>156</v>
      </c>
      <c r="E141" s="343" t="s">
        <v>1</v>
      </c>
      <c r="F141" s="344" t="s">
        <v>1255</v>
      </c>
      <c r="H141" s="343" t="s">
        <v>1</v>
      </c>
      <c r="I141" s="345"/>
      <c r="AK141" s="343" t="s">
        <v>156</v>
      </c>
      <c r="AL141" s="343" t="s">
        <v>88</v>
      </c>
      <c r="AM141" s="341" t="s">
        <v>86</v>
      </c>
      <c r="AN141" s="341" t="s">
        <v>34</v>
      </c>
      <c r="AO141" s="341" t="s">
        <v>79</v>
      </c>
      <c r="AP141" s="343" t="s">
        <v>141</v>
      </c>
    </row>
    <row r="142" spans="2:56" s="347" customFormat="1" ht="13.5">
      <c r="B142" s="346"/>
      <c r="D142" s="342" t="s">
        <v>156</v>
      </c>
      <c r="E142" s="348" t="s">
        <v>1</v>
      </c>
      <c r="F142" s="349" t="s">
        <v>86</v>
      </c>
      <c r="H142" s="350">
        <v>1</v>
      </c>
      <c r="I142" s="351"/>
      <c r="AK142" s="348" t="s">
        <v>156</v>
      </c>
      <c r="AL142" s="348" t="s">
        <v>88</v>
      </c>
      <c r="AM142" s="347" t="s">
        <v>88</v>
      </c>
      <c r="AN142" s="347" t="s">
        <v>34</v>
      </c>
      <c r="AO142" s="347" t="s">
        <v>86</v>
      </c>
      <c r="AP142" s="348" t="s">
        <v>141</v>
      </c>
    </row>
    <row r="143" spans="2:56" s="323" customFormat="1" ht="29.85" customHeight="1">
      <c r="B143" s="322"/>
      <c r="D143" s="324" t="s">
        <v>78</v>
      </c>
      <c r="E143" s="329" t="s">
        <v>1256</v>
      </c>
      <c r="F143" s="329" t="s">
        <v>1257</v>
      </c>
      <c r="I143" s="352"/>
      <c r="J143" s="331">
        <f>BB143</f>
        <v>0</v>
      </c>
      <c r="AI143" s="324" t="s">
        <v>157</v>
      </c>
      <c r="AK143" s="327" t="s">
        <v>78</v>
      </c>
      <c r="AL143" s="327" t="s">
        <v>86</v>
      </c>
      <c r="AP143" s="324" t="s">
        <v>141</v>
      </c>
      <c r="BB143" s="328">
        <f>SUM(BB144:BB147)</f>
        <v>0</v>
      </c>
    </row>
    <row r="144" spans="2:56" s="251" customFormat="1" ht="16.5" customHeight="1">
      <c r="B144" s="252"/>
      <c r="C144" s="332" t="s">
        <v>260</v>
      </c>
      <c r="D144" s="332" t="s">
        <v>144</v>
      </c>
      <c r="E144" s="333" t="s">
        <v>1258</v>
      </c>
      <c r="F144" s="334" t="s">
        <v>1259</v>
      </c>
      <c r="G144" s="335" t="s">
        <v>1170</v>
      </c>
      <c r="H144" s="336">
        <v>1</v>
      </c>
      <c r="I144" s="337"/>
      <c r="J144" s="338">
        <f>ROUND(I144*H144,2)</f>
        <v>0</v>
      </c>
      <c r="K144" s="334"/>
      <c r="AI144" s="240" t="s">
        <v>1171</v>
      </c>
      <c r="AK144" s="240" t="s">
        <v>144</v>
      </c>
      <c r="AL144" s="240" t="s">
        <v>88</v>
      </c>
      <c r="AP144" s="240" t="s">
        <v>141</v>
      </c>
      <c r="AV144" s="339" t="e">
        <f>IF(#REF!="základní",J144,0)</f>
        <v>#REF!</v>
      </c>
      <c r="AW144" s="339" t="e">
        <f>IF(#REF!="snížená",J144,0)</f>
        <v>#REF!</v>
      </c>
      <c r="AX144" s="339" t="e">
        <f>IF(#REF!="zákl. přenesená",J144,0)</f>
        <v>#REF!</v>
      </c>
      <c r="AY144" s="339" t="e">
        <f>IF(#REF!="sníž. přenesená",J144,0)</f>
        <v>#REF!</v>
      </c>
      <c r="AZ144" s="339" t="e">
        <f>IF(#REF!="nulová",J144,0)</f>
        <v>#REF!</v>
      </c>
      <c r="BA144" s="240" t="s">
        <v>86</v>
      </c>
      <c r="BB144" s="339">
        <f>ROUND(I144*H144,2)</f>
        <v>0</v>
      </c>
      <c r="BC144" s="240" t="s">
        <v>1171</v>
      </c>
      <c r="BD144" s="240" t="s">
        <v>1260</v>
      </c>
    </row>
    <row r="145" spans="2:42" s="341" customFormat="1" ht="13.5">
      <c r="B145" s="340"/>
      <c r="D145" s="342" t="s">
        <v>156</v>
      </c>
      <c r="E145" s="343" t="s">
        <v>1</v>
      </c>
      <c r="F145" s="344" t="s">
        <v>1261</v>
      </c>
      <c r="H145" s="343" t="s">
        <v>1</v>
      </c>
      <c r="AK145" s="343" t="s">
        <v>156</v>
      </c>
      <c r="AL145" s="343" t="s">
        <v>88</v>
      </c>
      <c r="AM145" s="341" t="s">
        <v>86</v>
      </c>
      <c r="AN145" s="341" t="s">
        <v>34</v>
      </c>
      <c r="AO145" s="341" t="s">
        <v>79</v>
      </c>
      <c r="AP145" s="343" t="s">
        <v>141</v>
      </c>
    </row>
    <row r="146" spans="2:42" s="341" customFormat="1" ht="13.5">
      <c r="B146" s="340"/>
      <c r="D146" s="342" t="s">
        <v>156</v>
      </c>
      <c r="E146" s="343" t="s">
        <v>1</v>
      </c>
      <c r="F146" s="344" t="s">
        <v>1262</v>
      </c>
      <c r="H146" s="343" t="s">
        <v>1</v>
      </c>
      <c r="AK146" s="343" t="s">
        <v>156</v>
      </c>
      <c r="AL146" s="343" t="s">
        <v>88</v>
      </c>
      <c r="AM146" s="341" t="s">
        <v>86</v>
      </c>
      <c r="AN146" s="341" t="s">
        <v>34</v>
      </c>
      <c r="AO146" s="341" t="s">
        <v>79</v>
      </c>
      <c r="AP146" s="343" t="s">
        <v>141</v>
      </c>
    </row>
    <row r="147" spans="2:42" s="347" customFormat="1" ht="13.5">
      <c r="B147" s="346"/>
      <c r="D147" s="342" t="s">
        <v>156</v>
      </c>
      <c r="E147" s="348" t="s">
        <v>1</v>
      </c>
      <c r="F147" s="349" t="s">
        <v>86</v>
      </c>
      <c r="H147" s="350">
        <v>1</v>
      </c>
      <c r="AK147" s="348" t="s">
        <v>156</v>
      </c>
      <c r="AL147" s="348" t="s">
        <v>88</v>
      </c>
      <c r="AM147" s="347" t="s">
        <v>88</v>
      </c>
      <c r="AN147" s="347" t="s">
        <v>34</v>
      </c>
      <c r="AO147" s="347" t="s">
        <v>86</v>
      </c>
      <c r="AP147" s="348" t="s">
        <v>141</v>
      </c>
    </row>
    <row r="148" spans="2:42" s="251" customFormat="1" ht="6.95" customHeight="1">
      <c r="B148" s="278"/>
      <c r="C148" s="279"/>
      <c r="D148" s="279"/>
      <c r="E148" s="279"/>
      <c r="F148" s="279"/>
      <c r="G148" s="279"/>
      <c r="H148" s="279"/>
      <c r="I148" s="279"/>
      <c r="J148" s="279"/>
      <c r="K148" s="279"/>
    </row>
  </sheetData>
  <sheetProtection password="CC0C" sheet="1" objects="1" scenarios="1"/>
  <mergeCells count="10">
    <mergeCell ref="E47:H47"/>
    <mergeCell ref="J51:J52"/>
    <mergeCell ref="E72:H72"/>
    <mergeCell ref="E74:H74"/>
    <mergeCell ref="G1:H1"/>
    <mergeCell ref="L2:M2"/>
    <mergeCell ref="E7:H7"/>
    <mergeCell ref="E9:H9"/>
    <mergeCell ref="E24:H24"/>
    <mergeCell ref="E45:H45"/>
  </mergeCells>
  <hyperlinks>
    <hyperlink ref="L1:M1" location="'Rekapitulace stavby'!C2" display="Rekapitulace stavby" xr:uid="{2A566B9E-79C6-41D5-9DAD-CC8D16A438B9}"/>
    <hyperlink ref="J1" location="C81" display="3) Soupis prací" xr:uid="{D7A1EA51-0ECC-4AEE-BF3C-EC6030269B76}"/>
    <hyperlink ref="G1:H1" location="C54" display="2) Rekapitulace" xr:uid="{FEDCC59E-B266-4227-8986-E3110F5451DD}"/>
    <hyperlink ref="F1:G1" location="C2" display="1) Krycí list soupisu" xr:uid="{B43A839C-8B13-480C-B5D6-BEB073998288}"/>
  </hyperlinks>
  <pageMargins left="0.78740157480314965" right="0.39370078740157483" top="0.78740157480314965" bottom="0.78740157480314965" header="0.31496062992125984" footer="0.31496062992125984"/>
  <pageSetup paperSize="9" scale="7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7</vt:i4>
      </vt:variant>
      <vt:variant>
        <vt:lpstr>Pojmenované oblasti</vt:lpstr>
      </vt:variant>
      <vt:variant>
        <vt:i4>13</vt:i4>
      </vt:variant>
    </vt:vector>
  </HeadingPairs>
  <TitlesOfParts>
    <vt:vector size="20" baseType="lpstr">
      <vt:lpstr>Rekapitulace stavby</vt:lpstr>
      <vt:lpstr>SO 4.1 - Lokální opravy k...</vt:lpstr>
      <vt:lpstr>SO 4.2. - Stoka E </vt:lpstr>
      <vt:lpstr>SO 6.1.2. - Stoka G-2</vt:lpstr>
      <vt:lpstr>SO 6.2. - Lokální opravy ...</vt:lpstr>
      <vt:lpstr>SO 6.3.2. - Vodovodní řad...</vt:lpstr>
      <vt:lpstr>06 - Vedlejší a ostaní ná...</vt:lpstr>
      <vt:lpstr>'Rekapitulace stavby'!Názvy_tisku</vt:lpstr>
      <vt:lpstr>'SO 4.1 - Lokální opravy k...'!Názvy_tisku</vt:lpstr>
      <vt:lpstr>'SO 4.2. - Stoka E '!Názvy_tisku</vt:lpstr>
      <vt:lpstr>'SO 6.1.2. - Stoka G-2'!Názvy_tisku</vt:lpstr>
      <vt:lpstr>'SO 6.2. - Lokální opravy ...'!Názvy_tisku</vt:lpstr>
      <vt:lpstr>'SO 6.3.2. - Vodovodní řad...'!Názvy_tisku</vt:lpstr>
      <vt:lpstr>'06 - Vedlejší a ostaní ná...'!Oblast_tisku</vt:lpstr>
      <vt:lpstr>'Rekapitulace stavby'!Oblast_tisku</vt:lpstr>
      <vt:lpstr>'SO 4.1 - Lokální opravy k...'!Oblast_tisku</vt:lpstr>
      <vt:lpstr>'SO 4.2. - Stoka E '!Oblast_tisku</vt:lpstr>
      <vt:lpstr>'SO 6.1.2. - Stoka G-2'!Oblast_tisku</vt:lpstr>
      <vt:lpstr>'SO 6.2. - Lokální opravy ...'!Oblast_tisku</vt:lpstr>
      <vt:lpstr>'SO 6.3.2. - Vodovodní řad...'!Oblast_tisku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Roman Barta</dc:creator>
  <cp:lastModifiedBy>Miroslav Havlas</cp:lastModifiedBy>
  <cp:lastPrinted>2020-11-13T09:37:57Z</cp:lastPrinted>
  <dcterms:created xsi:type="dcterms:W3CDTF">2020-11-11T14:54:59Z</dcterms:created>
  <dcterms:modified xsi:type="dcterms:W3CDTF">2020-11-13T09:40:02Z</dcterms:modified>
</cp:coreProperties>
</file>